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aipedosskyrius\Documents\REGIONO PLETROS PLANAS 2014-2020\IGYVENDINIMO STEBESENOS ATASKAITOS\"/>
    </mc:Choice>
  </mc:AlternateContent>
  <xr:revisionPtr revIDLastSave="0" documentId="13_ncr:1_{47F82B46-88CF-4C0F-9E82-404E3645B6C1}" xr6:coauthVersionLast="45" xr6:coauthVersionMax="45" xr10:uidLastSave="{00000000-0000-0000-0000-000000000000}"/>
  <bookViews>
    <workbookView xWindow="-120" yWindow="-120" windowWidth="20730" windowHeight="11160" tabRatio="599" xr2:uid="{00000000-000D-0000-FFFF-FFFF00000000}"/>
  </bookViews>
  <sheets>
    <sheet name="1 lentelė" sheetId="2" r:id="rId1"/>
    <sheet name="2 lentelė" sheetId="5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4" i="2" l="1"/>
  <c r="M44" i="2"/>
  <c r="S86" i="2" l="1"/>
  <c r="P86" i="2"/>
  <c r="P80" i="2"/>
  <c r="L26" i="2" l="1"/>
  <c r="R27" i="2"/>
  <c r="S27" i="2"/>
  <c r="P27" i="2"/>
  <c r="Q27" i="2"/>
  <c r="P223" i="2"/>
  <c r="P222" i="2"/>
  <c r="S222" i="2"/>
  <c r="Q222" i="2"/>
  <c r="P218" i="2"/>
  <c r="Q218" i="2"/>
  <c r="P217" i="2"/>
  <c r="P214" i="2"/>
  <c r="P213" i="2"/>
  <c r="S213" i="2"/>
  <c r="P202" i="2"/>
  <c r="S199" i="2"/>
  <c r="R199" i="2"/>
  <c r="Q199" i="2"/>
  <c r="P199" i="2"/>
  <c r="P201" i="2"/>
  <c r="P196" i="2"/>
  <c r="P185" i="2"/>
  <c r="P184" i="2"/>
  <c r="P182" i="2"/>
  <c r="P179" i="2"/>
  <c r="P176" i="2" l="1"/>
  <c r="P175" i="2"/>
  <c r="P174" i="2"/>
  <c r="S174" i="2"/>
  <c r="R174" i="2"/>
  <c r="Q174" i="2"/>
  <c r="P172" i="2"/>
  <c r="S172" i="2"/>
  <c r="R172" i="2"/>
  <c r="Q172" i="2"/>
  <c r="P171" i="2"/>
  <c r="P170" i="2"/>
  <c r="P165" i="2"/>
  <c r="S165" i="2"/>
  <c r="Q165" i="2"/>
  <c r="P160" i="2"/>
  <c r="S160" i="2"/>
  <c r="Q160" i="2"/>
  <c r="P153" i="2" l="1"/>
  <c r="P148" i="2"/>
  <c r="Q148" i="2"/>
  <c r="R148" i="2"/>
  <c r="S148" i="2"/>
  <c r="P147" i="2"/>
  <c r="P146" i="2"/>
  <c r="Q145" i="2"/>
  <c r="P145" i="2"/>
  <c r="S145" i="2"/>
  <c r="R145" i="2"/>
  <c r="P144" i="2"/>
  <c r="P140" i="2"/>
  <c r="P133" i="2"/>
  <c r="S133" i="2"/>
  <c r="Q133" i="2"/>
  <c r="P131" i="2"/>
  <c r="P129" i="2"/>
  <c r="P113" i="2" l="1"/>
  <c r="S113" i="2"/>
  <c r="Q113" i="2"/>
  <c r="P104" i="2"/>
  <c r="S104" i="2"/>
  <c r="Q104" i="2"/>
  <c r="P101" i="2"/>
  <c r="S99" i="2"/>
  <c r="P99" i="2"/>
  <c r="Q99" i="2"/>
  <c r="P97" i="2"/>
  <c r="S97" i="2"/>
  <c r="Q97" i="2"/>
  <c r="S95" i="2"/>
  <c r="P95" i="2" s="1"/>
  <c r="Q95" i="2"/>
  <c r="L42" i="2" l="1"/>
  <c r="P41" i="2"/>
  <c r="S40" i="2"/>
  <c r="R40" i="2"/>
  <c r="Q40" i="2"/>
  <c r="P37" i="2"/>
  <c r="P36" i="2"/>
  <c r="P34" i="2"/>
  <c r="P28" i="2"/>
  <c r="P26" i="2"/>
  <c r="P17" i="2"/>
  <c r="P15" i="2"/>
  <c r="P14" i="2"/>
  <c r="P13" i="2"/>
  <c r="S13" i="2"/>
  <c r="P40" i="2" l="1"/>
</calcChain>
</file>

<file path=xl/sharedStrings.xml><?xml version="1.0" encoding="utf-8"?>
<sst xmlns="http://schemas.openxmlformats.org/spreadsheetml/2006/main" count="3294" uniqueCount="1124">
  <si>
    <t>Pareiškėjas / projekto vykdytojas</t>
  </si>
  <si>
    <t>Pastabos</t>
  </si>
  <si>
    <t xml:space="preserve">1. </t>
  </si>
  <si>
    <t>1.1.</t>
  </si>
  <si>
    <t>1.1.1.</t>
  </si>
  <si>
    <t>1.1.1.1.</t>
  </si>
  <si>
    <t>Unikalus numeris</t>
  </si>
  <si>
    <t>Projektas (pavadinimas)</t>
  </si>
  <si>
    <t>Produkto vertinimo kriterijų pasiekimas</t>
  </si>
  <si>
    <t xml:space="preserve">1 lentelė. Projektų įgyvendinimo stebėsenos duomenų suvestinė. </t>
  </si>
  <si>
    <t>Pavadinimas (VI)</t>
  </si>
  <si>
    <t>Pavadinimas (V)</t>
  </si>
  <si>
    <t>Pavadinimas (IV)</t>
  </si>
  <si>
    <t>Pavadinimas (III)</t>
  </si>
  <si>
    <t>Pavadinimas (II)</t>
  </si>
  <si>
    <t>Pavadinimas (I)</t>
  </si>
  <si>
    <t>Kodas (I)</t>
  </si>
  <si>
    <t>Kodas (III)</t>
  </si>
  <si>
    <t>Kodas (IV)</t>
  </si>
  <si>
    <t>Kodas (V)</t>
  </si>
  <si>
    <t>Kodas (VI)</t>
  </si>
  <si>
    <t>Unikalus projekto Nr.</t>
  </si>
  <si>
    <t>Projekto kodas finansavimo šaltinio informacinėje sistemoje*</t>
  </si>
  <si>
    <t>Projekto būklė**</t>
  </si>
  <si>
    <t>Kodas (II)</t>
  </si>
  <si>
    <t>** Nurodoma projekto įgyvendinimo stadija, pvz. rengiama paraiška, pateikta paraiška, pasirašyta projekto sutartis, baigtas, nuspręsta neteikti paraiškos, nuspręsta nefinansuoti ar kt.</t>
  </si>
  <si>
    <t xml:space="preserve">Projekto Nr. </t>
  </si>
  <si>
    <t>REGIONO PLĖTROS PLANO ĮGYVENDINIMO STEBĖSENOS DUOMENŲ SUVESTINĖ</t>
  </si>
  <si>
    <t>* Projekto kodas nuodomas, jeigu projektas yra užregistruotas finansavimo šaltinio informacinėje sistemoje (pvz. 2014–2020 metų ES struktūrinių fondų posistemyje (SFMIS).</t>
  </si>
  <si>
    <t>2 lentelė. Projektams priskirtų produkto vertinimo kriterijų reikšmių pasiekimo stebėsenos duomenų suvestinė.</t>
  </si>
  <si>
    <t xml:space="preserve">ITI, RSP, S </t>
  </si>
  <si>
    <t>Iš viso</t>
  </si>
  <si>
    <t>Pareiškėjo / projekto vykdytojo  ir partnerio (-ių) lėšos</t>
  </si>
  <si>
    <t>Projekto įgyvendinimas (Eur)</t>
  </si>
  <si>
    <t>Išmokėtos pareiškėjo / projekto vykdytojo  ir partnerio (-ių) lėšos</t>
  </si>
  <si>
    <t xml:space="preserve">Iš viso </t>
  </si>
  <si>
    <t>Projekto finansavimo sutartis (Eur)</t>
  </si>
  <si>
    <t>Pasiekta reikšmė (I)</t>
  </si>
  <si>
    <t>Pasiekta reikšmė (II)</t>
  </si>
  <si>
    <t>Pasiekta reikšmė (IV)</t>
  </si>
  <si>
    <t>Pasiekta reikšmė (V)</t>
  </si>
  <si>
    <t>Pasiekta reikšmė (VI)</t>
  </si>
  <si>
    <t>Pasiekta  reikšmė (III)</t>
  </si>
  <si>
    <t>Finansavimo sutartyje suplanuota reikšmė (I)</t>
  </si>
  <si>
    <t>Finansavimo sutartyje suplanuota reišmė (II)</t>
  </si>
  <si>
    <t>Finansavimo sutartyje suplanuota reikšmė (III)</t>
  </si>
  <si>
    <t>Finansavimo sutartyje suplanuota reikšmė (IV)</t>
  </si>
  <si>
    <t>Finansavimo sutartyje suplanuota reikšmė (V)</t>
  </si>
  <si>
    <t>Finansavimo sutartyje suplanuota reikšmė (VI)</t>
  </si>
  <si>
    <t>Finansavimas iš valstybės biudžeto</t>
  </si>
  <si>
    <t>Finansavimas ES fondų ar kitų tarptautinių finansavimo šaltinių)</t>
  </si>
  <si>
    <t>Išmokėtas finansavimas ES fondų ar kitų tarptautinių finansavimo šaltinių)</t>
  </si>
  <si>
    <t>Regiono plėtros planas (Eur)</t>
  </si>
  <si>
    <t>Regiono plėtros plane suplanuota reikšmė (I)</t>
  </si>
  <si>
    <t>Regiono plėtros plane suplanuota reikšmė (II)</t>
  </si>
  <si>
    <t>Regiono plėtros plane suplanuota reikšmė (III)</t>
  </si>
  <si>
    <t>Regiono plėtros plane suplanuota reikšmė (IV)</t>
  </si>
  <si>
    <t>Regiono plėtros plane suplanuota reikšmė (V)</t>
  </si>
  <si>
    <t>Regiono plėtros plane suplanuota reikšmė (VI)</t>
  </si>
  <si>
    <r>
      <t>Tikslas: Sumažinti regiono savivaldybių  išsivystymo disproporcijas, užtikrinti toly</t>
    </r>
    <r>
      <rPr>
        <b/>
        <sz val="10"/>
        <color rgb="FF000000"/>
        <rFont val="Times New Roman"/>
        <family val="1"/>
        <charset val="186"/>
      </rPr>
      <t>gią ir tvarią regiono plėtrą</t>
    </r>
  </si>
  <si>
    <t>Uždavinys: Vystyti tikslines teritorijas regione</t>
  </si>
  <si>
    <t>Priemonė:  Kompleksiškai plėtoti ir atnaujinti Klaipėdos miesto viešąją infrastruktūrą</t>
  </si>
  <si>
    <t>Prioritetas: Tvarus ir integralus ekonominis augimas</t>
  </si>
  <si>
    <t>1.1.1.1.1</t>
  </si>
  <si>
    <t>Klaipėdos m. savivaldybės administracija</t>
  </si>
  <si>
    <t>1.1.1.1.2</t>
  </si>
  <si>
    <t>R0329904-31000-0002</t>
  </si>
  <si>
    <t>Danės upės krantinių rekonstrukcija (nuo Biržos tilto) ir prieigų (Danės skvero su fontanais) sutvarkymas</t>
  </si>
  <si>
    <t>1.1.1.1.3</t>
  </si>
  <si>
    <t>R0329904-31000-0003</t>
  </si>
  <si>
    <t>Turgaus aikštės su prieigomis sutvarkymas, pritaikant verslo, bendruomenės poreikiams</t>
  </si>
  <si>
    <t>1.1.1.1.4</t>
  </si>
  <si>
    <t>R0329904-31000-0004</t>
  </si>
  <si>
    <t>Atgimimo aikštės sutvarkymas, didinant patrauklumą investicijoms, skatinant lankytojų srautus</t>
  </si>
  <si>
    <t>1.1.1.1.5</t>
  </si>
  <si>
    <t>R0329904-31000-0005</t>
  </si>
  <si>
    <t>Bastionų komplekso (Jono kalnelio) ir jo prieigų sutvarkymas, sukuriant išskirtinį kultūros ir turizmo traukos centrą bei skatinant smulkųjį ir vidutinį verslą</t>
  </si>
  <si>
    <t>1.1.1.1.6</t>
  </si>
  <si>
    <t>R0329904-31000-0006</t>
  </si>
  <si>
    <t>Viešosios erdvės prie buvusio ,,Vaidilos“ kino teatro konversija</t>
  </si>
  <si>
    <t>1.1.1.1.7</t>
  </si>
  <si>
    <t>R0329904-31000-0007</t>
  </si>
  <si>
    <t>Pėsčiųjų tako sutvarkymas palei Taikos pr. nuo Sausio 15-osios iki Kauno g., paverčiant viešąja erdve, pritaikyta gyventojams bei smulkiajam ir vidutiniam verslui</t>
  </si>
  <si>
    <t>1.1.1.1.8</t>
  </si>
  <si>
    <t>R0329904-31000-0008</t>
  </si>
  <si>
    <t>Ąžuolyno giraitės sutvarkymas, gerinant gamtinę aplinką ir skatinant aktyvų laisvalaikį bei lankytojų srautus</t>
  </si>
  <si>
    <t>1.1.1.1.9</t>
  </si>
  <si>
    <t>R0329904-31000-0009</t>
  </si>
  <si>
    <t>Malūno parko teritorijos sutvarkymas, gerinant gamtinę aplinką ir skatinant lankytojų srautus</t>
  </si>
  <si>
    <t>1.1.1.1.10</t>
  </si>
  <si>
    <t>R0329904-31000-0010</t>
  </si>
  <si>
    <t>Klaipėdos daugiafunkcio sveikatingumo centro statyba</t>
  </si>
  <si>
    <t>1.1.1.1.11</t>
  </si>
  <si>
    <t>R0329904-31000-0011</t>
  </si>
  <si>
    <t>Futbolo mokyklos ir baseino pastatų konversija, I etapas</t>
  </si>
  <si>
    <t>1.1.1.1.12</t>
  </si>
  <si>
    <t>R0329904-31000-0012</t>
  </si>
  <si>
    <t>Kompleksinė tikslinės teritorijos daugiabučių namų kiemų sutvarkymas</t>
  </si>
  <si>
    <t>R0329904-31000-0013</t>
  </si>
  <si>
    <t>Buvusios AB ,,Klaipėdos energija“ teritorijos dalieskonversija, sudarant sąlygas vystyti komercines, rekreacines veiklas</t>
  </si>
  <si>
    <t>Priemonė: Kompleksiškai atnaujinti Šilutės miesto viešąją infrastruktūrą</t>
  </si>
  <si>
    <t>1.1.1.2</t>
  </si>
  <si>
    <t>Priemonė: Skuodo rajono savivaldybės plėra pereinamuoju laikotarpiu</t>
  </si>
  <si>
    <t>1.1.1.3.1</t>
  </si>
  <si>
    <t>1.1.2</t>
  </si>
  <si>
    <t>1.1.2.1</t>
  </si>
  <si>
    <t>Uždavinys: Kompleksiškai vystyti ir plėtoti kaimo vietoves</t>
  </si>
  <si>
    <t>Priemonė: Atnaujinti kaimo gyvenamąsias vietoves</t>
  </si>
  <si>
    <t>1.1.1.2.1</t>
  </si>
  <si>
    <t>R0329905-31000-00014</t>
  </si>
  <si>
    <t>Šilutės miesto Šilokarčemos kvartalo kompleksinis sutvarkymas</t>
  </si>
  <si>
    <t>Šilutės raj. savivaldybės administracija</t>
  </si>
  <si>
    <t>1.1.1.2.2</t>
  </si>
  <si>
    <t>R0329905-31000-00015</t>
  </si>
  <si>
    <t>Šilutės H. Šojaus dvaro parko teritorijos sutvarkymas ir pritaikymas rekreacijai</t>
  </si>
  <si>
    <t>1.1.1.2.3</t>
  </si>
  <si>
    <t>R0329905-31000-00016</t>
  </si>
  <si>
    <t>Šilutės miesto Lietuvininkų g. ir Tilžės g. gretutinių teritorijų viešųjų erdvių sutvarkymas, suformuojant rekreacijai ir aktyviai miestiečių veiklai patrauklias erdves</t>
  </si>
  <si>
    <t>1.1.1.2.4</t>
  </si>
  <si>
    <t>R0329905-31000-00017</t>
  </si>
  <si>
    <t>Šilutės miesto istorinio parko infrastruktūros sutvarkymas, sukuriant sąlygas aktyviam poilsiui, sveikatingumo renginiams</t>
  </si>
  <si>
    <t>1.1.1.2.5</t>
  </si>
  <si>
    <t>R0329905-31000-00018</t>
  </si>
  <si>
    <t>Daugiabučių gyvenamųjų namų kvartalo, esančio Šilutės mieste, tarp Parko g., Lietuvininkų g. ir Liepų g., kompleksinis sutvarkymas</t>
  </si>
  <si>
    <t>1.1.1.2.6</t>
  </si>
  <si>
    <t>R0329905-31000-00019</t>
  </si>
  <si>
    <t>Šilutės kultūros ir pramogų centro ir bibliotekos pastato, esančio Tilžės g. 12, pritaikymas bendruomenės poreikiams</t>
  </si>
  <si>
    <t>R0329903-31000-00020</t>
  </si>
  <si>
    <t>Skuodo miesto Žydų kvartalo sutvarkymas: dangų įrengimas ir apšvietimo sistemos modernizavimas</t>
  </si>
  <si>
    <t>1.1.1.3.2</t>
  </si>
  <si>
    <t>R0329903-31000-00021</t>
  </si>
  <si>
    <t xml:space="preserve">Skuodo miesto turgaus aikštės sutvarkymas (dangos ir apšvietimo sistemos modernizavimas, prekybos paviljonų statyba) </t>
  </si>
  <si>
    <t>Skuodo raj. savivaldybės administracija</t>
  </si>
  <si>
    <t xml:space="preserve">1.1.1.3                                                                                                                                                                                                      </t>
  </si>
  <si>
    <t>1.1.2.1.1</t>
  </si>
  <si>
    <t>R0329908-31000-00022</t>
  </si>
  <si>
    <t>Priekulės miesto atvirų viešųjų erdvių sutvarkymas</t>
  </si>
  <si>
    <t>Klaipėdos raj. savivaldybės administracija</t>
  </si>
  <si>
    <t>1.1.2.1.2</t>
  </si>
  <si>
    <t>R0329908-31000-00023</t>
  </si>
  <si>
    <t>Vėžaičių dvaro parko teritorijos pritaikymas viešiesiems poreikiams</t>
  </si>
  <si>
    <t>1.1.2.1.3</t>
  </si>
  <si>
    <t>R0329908-31000-00024</t>
  </si>
  <si>
    <t>Salantų gyvenvietės kompleksinis atnaujinimas</t>
  </si>
  <si>
    <t>Kretingos raj. savivaldybės administracija</t>
  </si>
  <si>
    <t>1.1.2.1.4</t>
  </si>
  <si>
    <t>R0329908-31000-00025</t>
  </si>
  <si>
    <t>Darbėnų gyvenvietės kompleksinis atnaujinimas</t>
  </si>
  <si>
    <t>1.1.2.1.5</t>
  </si>
  <si>
    <t>R0329908-31000-00026</t>
  </si>
  <si>
    <t>Kūlupėnų gyvenvietės kompleksinis atnaujinimas</t>
  </si>
  <si>
    <t>1.1.2.1.6</t>
  </si>
  <si>
    <t>R0329908-31000-00027</t>
  </si>
  <si>
    <t>Mosėdžio miestelio infrastruktūros atnaujinimas</t>
  </si>
  <si>
    <t xml:space="preserve">Skuodo raj. savivaldybes administracija </t>
  </si>
  <si>
    <t>1.1.2.1.7</t>
  </si>
  <si>
    <t>R0329908-31000-00028</t>
  </si>
  <si>
    <t>Švėkšnos miestelio infrastruktūros atnaujinimas</t>
  </si>
  <si>
    <t>1.1.2.1.8</t>
  </si>
  <si>
    <t>R0329908-31000-00029</t>
  </si>
  <si>
    <t>Rusnės miestelio infrastruktūros atnaujinimas</t>
  </si>
  <si>
    <t>1.1.2.1.9</t>
  </si>
  <si>
    <t>R0329908-31000-00030</t>
  </si>
  <si>
    <t>Žemaičių Naumiesčio miestelio infrastruktūros atnaujinimas</t>
  </si>
  <si>
    <t>1.1.2.2</t>
  </si>
  <si>
    <t>Priemonė: Remti kaimo atnaujinimą ir plėtrą – atnaujinti mažiau kaip 1 tūkst. gyventojų turinčių miestų, miestelių ir kaimų (iki 1 tūkst. gyv.) viešąją infrastruktūrą</t>
  </si>
  <si>
    <t>1.1.2.2.1</t>
  </si>
  <si>
    <t>Laučių gyvenvietės mažos apimties viešosios infrastruktūros atnaujinimas</t>
  </si>
  <si>
    <t>1.1.2.2.2</t>
  </si>
  <si>
    <t>Juknaičių gyvenvietės mažos apimties viešosios infrastruktūros atnaujinimas</t>
  </si>
  <si>
    <t>1.1.2.2.3</t>
  </si>
  <si>
    <t>Infrastruktūros plėtra Ylakių miestelyje ir Stripinių kaime</t>
  </si>
  <si>
    <t>1.1.2.2.4</t>
  </si>
  <si>
    <t>Infrastruktūros plėtra Šačių, Rukų ir Notėnų kaimuose</t>
  </si>
  <si>
    <t>1.1.2.2.5</t>
  </si>
  <si>
    <t>Endriejavo kultūros namų ir bibliotekos pastatų modernizavimas</t>
  </si>
  <si>
    <t>1.1.2.2.6</t>
  </si>
  <si>
    <t>Plikių kultūros namų  modernizavimas</t>
  </si>
  <si>
    <t>Klaipėdos  raj. savivaldybės administracija</t>
  </si>
  <si>
    <t>1.1.2.2.7</t>
  </si>
  <si>
    <t>Stepono Dariaus memorialinio parko pritaikymas turizmo ir aviacinio sporto reikmėms</t>
  </si>
  <si>
    <t>1.1.2.2.8</t>
  </si>
  <si>
    <t>Kluonalių ir Dupulčių kaimų viešosios infrastruktūros ir gyvenamosios aplinkos sutvarkymas</t>
  </si>
  <si>
    <t>1.1.2.2.9</t>
  </si>
  <si>
    <t>Baublių kaimo viešosios infrastruktūros ir gyvenamosios aplinkos sutvarkymas</t>
  </si>
  <si>
    <t>Kretingos  raj. savivaldybės administracija</t>
  </si>
  <si>
    <t>1.1.2.2.10</t>
  </si>
  <si>
    <t>Grūšlaukės kaimo viešosios infrastruktūros ir gyvenamosios aplinkos sutvarkymas</t>
  </si>
  <si>
    <t>1.1.2.2.11</t>
  </si>
  <si>
    <t>Rūdaičių kaimo viešosios infrastruktūros ir gyvenamosios aplinkos sutvarkymas</t>
  </si>
  <si>
    <t>1.1.2.2.12</t>
  </si>
  <si>
    <t>Kurmaičių kaimo viešosios infrastruktūros ir gyvenamosios aplinkos sutvarkymas</t>
  </si>
  <si>
    <t>1.1.2.2.13</t>
  </si>
  <si>
    <t>Kartenos miestelio viešosios infrastruktūros ir gyvenamosios aplinkos sutvarkymas</t>
  </si>
  <si>
    <t>1.1.2.2.14</t>
  </si>
  <si>
    <t>Laivių kaimo viešosios infrastruktūros ir gyvenamosios aplinkos sutvarkymas</t>
  </si>
  <si>
    <t>1.1.2.2.15</t>
  </si>
  <si>
    <t>Nasrėnų kaimo viešosios infrastruktūros ir gyvenamosios aplinkos sutvarkymas</t>
  </si>
  <si>
    <t>1.1.2.2.16</t>
  </si>
  <si>
    <t>Gardamo gyvenvietės mažos apimties viešosios infrastruktūros atnaujinimas</t>
  </si>
  <si>
    <t>1.1.2.2.17</t>
  </si>
  <si>
    <t>Vainuto gyvenvietės mažos apimties viešosios infrastruktūros atnaujinimas</t>
  </si>
  <si>
    <t>1.1.2.2.18</t>
  </si>
  <si>
    <t>Saugų gyvenvietės mažos apimties viešosios infrastruktūros atnaujinimas</t>
  </si>
  <si>
    <t>1.1.2.2.19</t>
  </si>
  <si>
    <t>Stovyklavietės įrengimas Gargždų karjerų teritorijoje</t>
  </si>
  <si>
    <t>1.1.2.2.20</t>
  </si>
  <si>
    <t>Geriamojo vandens ruošyklų statyba Tilvikų ir Rudaičių k., Klaipėdos raj.</t>
  </si>
  <si>
    <t>Akcinė bendrovė „Klaipėdos vanduo“</t>
  </si>
  <si>
    <t>1.1.2.2.21</t>
  </si>
  <si>
    <t>Geriamojo vandens ruošyklos ir vandens tiekimo tinklų statyba Daugmantų ir Lankupių k., Klaipėdos raj.</t>
  </si>
  <si>
    <t>Tikslas: Pagerinti sąlygas regiono ekonominiam augimui ir integralumui</t>
  </si>
  <si>
    <t xml:space="preserve">Uždavinys: Pagerinti regiono savivaldybių bei bendrą regiono viešąją ekonominę infrastruktūrą ir paslaugas </t>
  </si>
  <si>
    <t>Priemonė: Diegti darnaus judumo priemones</t>
  </si>
  <si>
    <t>1.2.1.1</t>
  </si>
  <si>
    <t>1.2.1</t>
  </si>
  <si>
    <t>1.2</t>
  </si>
  <si>
    <t>1.2.1.1.1</t>
  </si>
  <si>
    <t>Senamiesčio grindinio atnaujinimo ir universalaus dizaino pritaikymas</t>
  </si>
  <si>
    <t>1.2.1.1.2</t>
  </si>
  <si>
    <t>Darnaus judumo priemonių diegimas Neringos savivaldybėje</t>
  </si>
  <si>
    <t>Neringos savivaldybės administracija</t>
  </si>
  <si>
    <t>1.2.1.1.3</t>
  </si>
  <si>
    <t>Darnaus judumo priemonių diegimas Palangos mieste</t>
  </si>
  <si>
    <t>Palangos m. savivaldybės administracija</t>
  </si>
  <si>
    <t>1.2.1.2</t>
  </si>
  <si>
    <t>Priemonė: Vystyti vietinius kelius</t>
  </si>
  <si>
    <t>1.2.1.2.2</t>
  </si>
  <si>
    <t>Tilžės g. nuo Šilutės pl. iki geležinkelio pervažos rekonstrukcija, pertvarkant žiedinę Mokyklos g. ir Šilutės pl. sankryžą</t>
  </si>
  <si>
    <t>1.2.1.2.3</t>
  </si>
  <si>
    <t>Eismo saugumo ir aplinkos apsaugos priemonių diegimas Klaipėdos rajone</t>
  </si>
  <si>
    <t>1.2.1.2.4</t>
  </si>
  <si>
    <t>Eismo saugos priemonių diegimas Pabrėžos ir Palangos g., Kretingos m.</t>
  </si>
  <si>
    <t>1.2.1.2.5</t>
  </si>
  <si>
    <t>Eismo saugumo priemonių įgyvendinimas Palangos miesto Šventosios g. ruože nuo Žuvėdrų g. iki Miško tako</t>
  </si>
  <si>
    <t>1.2.1.2.6</t>
  </si>
  <si>
    <t>Skuodo miesto Šatrijos, Vaižganto, Birutės gatvių rekonstravimas</t>
  </si>
  <si>
    <t>1.2.1.2.7</t>
  </si>
  <si>
    <t>Pėsčiųjų takų įrengimas Ylakių miestelio Dariaus ir Girėno g. ir Skuodo miesto Krantinės g.</t>
  </si>
  <si>
    <t>1.2.1.2.8</t>
  </si>
  <si>
    <t>Šilutės miesto Lietuvininkų, Tilžės gatvių eismo saugos gerinimas ir K.Kalinausko, M. Jankaus, Lauko, Miško gatvės rekonstravimas</t>
  </si>
  <si>
    <t>1.2.1.2.9</t>
  </si>
  <si>
    <t>Šilutės miesto Cintjoniškių gatvės rekonstravimas. II etapas: dviejų žiedinių sankryžų įrengimas</t>
  </si>
  <si>
    <t>1.2.1.2.10</t>
  </si>
  <si>
    <t>Skuodo miesto Dariaus ir Girėno gatvės rekonstravimas</t>
  </si>
  <si>
    <t>Kretingos raj.. savivaldybės administracija</t>
  </si>
  <si>
    <t>Palangos miesto savivaldybės administracija</t>
  </si>
  <si>
    <t>Priemonė: Rekonstruoti ir plėtoti pėsčiųjų ir dviračių takus</t>
  </si>
  <si>
    <t>1.2.1.4</t>
  </si>
  <si>
    <t>1.2.1.4.1</t>
  </si>
  <si>
    <t>Dviračių ir pėsčiųjų tako nuo Paryžiaus Komunos g. iki Jono kalnelio tiltelio įrengimas</t>
  </si>
  <si>
    <t>1.2.1.4.2</t>
  </si>
  <si>
    <t>Pėsčiųjų ir dviračių takų įrengimas Pušų gatvėje, Kvietinių gatvėje ir palei Kretingos plentą Gargždų mieste</t>
  </si>
  <si>
    <t>1.2.1.4.3</t>
  </si>
  <si>
    <t>Pėsčiųjų ir dviratininkų susisiekimo sąlygų gerinimas Taikos g., Kretingos m.</t>
  </si>
  <si>
    <t>Kretingos raj. sav. administracija</t>
  </si>
  <si>
    <t>1.2.1.4.4</t>
  </si>
  <si>
    <t>Pėsčiųjų ir dviračių takų rekonstrukcija ir plėtra   Bangų  g. Palangoje</t>
  </si>
  <si>
    <t>Palangos miesto savivaldybė</t>
  </si>
  <si>
    <t>1.2.1.4.5</t>
  </si>
  <si>
    <t>Pėsčiųjų ir dviračių takų įrengimas Skuode nuo Šatrijos g. iki sodų bendrijos ,,Statybininkas" ir Skuodo miesto parke</t>
  </si>
  <si>
    <t xml:space="preserve">Skuodo raj. savivaldybės administracija </t>
  </si>
  <si>
    <t>1.2.1.4.6</t>
  </si>
  <si>
    <t>Ramučių gatvės Šilutės mieste pėsčiųjų ir dviračių tako rekonstravimas</t>
  </si>
  <si>
    <t>Priemonė: Renovuoti  ir plėtoti geriamojo vandens tiekimo ir  nuotekų tvarkymo sistemas</t>
  </si>
  <si>
    <t>1.2.1.5</t>
  </si>
  <si>
    <t>1.2.1.5.1</t>
  </si>
  <si>
    <t>Geriamojo vandens tiekimo ir nuotekų tvarkymo infrastruktūros rekonstravimas ir plėtra Klaipėdos mieste</t>
  </si>
  <si>
    <t>AB „Klaipėdos vanduo“</t>
  </si>
  <si>
    <t>1.2.1.5.2</t>
  </si>
  <si>
    <t>Geriamojo vandens tiekimo ir nuotekų tvarkymo infrastruktūros rekonstravimas ir plėtra Klaipėdos rajone</t>
  </si>
  <si>
    <t>1.2.1.5.3</t>
  </si>
  <si>
    <t>Geriamojo vandens tiekimo ir nuotekų tvarkymo infrastruktūros rekonstravimas ir plėtra Kretingos rajone</t>
  </si>
  <si>
    <t>UAB „Kretingos vandenys“</t>
  </si>
  <si>
    <t>Nuotekų siurblinės Nr. 4, Vytauto g. 1A ir spaudiminių linijų rekonstrukcija</t>
  </si>
  <si>
    <t>UAB ,,Palangos vandenys“</t>
  </si>
  <si>
    <t>1.2.1.5.</t>
  </si>
  <si>
    <t xml:space="preserve">Geriamojo vandens tiekimo ir nuotekų tvarkymo sistemų renovavimas ir plėtra Šilutės rajono savivaldybėje </t>
  </si>
  <si>
    <t>UAB ,,Šilutės vandenys“</t>
  </si>
  <si>
    <t>1.2.1.6</t>
  </si>
  <si>
    <t>Priemonė: Tvarkyti paviršinių nuotekų sistemas</t>
  </si>
  <si>
    <t>Paviršinių nuotekų sistemų tvarkymas Klaipėdos mieste</t>
  </si>
  <si>
    <t>1.2.1.7</t>
  </si>
  <si>
    <t>Priemonė: Plėtoti atliekų surinkimo ir pirminio rūšiavimo infrastruktūrą, informuoti visuomenę</t>
  </si>
  <si>
    <t>1.2.1.7.1</t>
  </si>
  <si>
    <t>Komunalinių atliekų tvarkymo infrastruktūros plėtra Klaipėdos miesto, Skuodo ir Kretingos rajonų bei Neringos savivaldybėse</t>
  </si>
  <si>
    <t>UAB  „Klaipėdos regiono atliekų tvarkymo centras“</t>
  </si>
  <si>
    <t>1.2.1.7.2</t>
  </si>
  <si>
    <t>Komunalinių atliekų rūšiuojamojo surinkimo infrastruktūros plėtra Klaipėdos rajone</t>
  </si>
  <si>
    <t>1.2.1.7.3</t>
  </si>
  <si>
    <t xml:space="preserve">Komunalinių atliekų rūšiuojamojo surinkimo infrastruktūros plėtra Palangos mieste </t>
  </si>
  <si>
    <t xml:space="preserve">Palangos miesto savivaldybės administracija </t>
  </si>
  <si>
    <t>1.2.1.7.4</t>
  </si>
  <si>
    <t>Komunalinių atliekų rūšiuojamojo surinkimo infrastruktūros plėtra Šilutės rajono savivaldybėje</t>
  </si>
  <si>
    <t>1.2.1.8</t>
  </si>
  <si>
    <r>
      <t xml:space="preserve">Priemonė: Plėtoti savivaldybes jungiančių turizmo trasų ir turizmo maršrutų informacinę </t>
    </r>
    <r>
      <rPr>
        <b/>
        <sz val="10"/>
        <color rgb="FF000000"/>
        <rFont val="Times New Roman"/>
        <family val="1"/>
        <charset val="186"/>
      </rPr>
      <t>infrastruktūrą</t>
    </r>
  </si>
  <si>
    <t>1.2.1.8.1</t>
  </si>
  <si>
    <t>Turizmo informacinės infrastruktūros sukūrimas ir pritaikymas neįgaliųjų poreikiams Kretingos rajono ir Palangos miesto savivaldybėse</t>
  </si>
  <si>
    <t>1.2.1.8.2</t>
  </si>
  <si>
    <t>Turizmo informacinės infrastruktūros sukūrimas ir pritaikymas neįgaliųjų poreikiams pietvakarinėje Klaipėdos regiono dalyje</t>
  </si>
  <si>
    <t>1.2.1.8.3</t>
  </si>
  <si>
    <t>Klaipėdos regiono turizmo informacinės infrastruktūros sistemos sukūrimas ir įdiegimas</t>
  </si>
  <si>
    <t>1.2.2</t>
  </si>
  <si>
    <t>1.2.2.1</t>
  </si>
  <si>
    <t>Uždavinys: Įdiegti aplinkos gerinimo ir aplinkos apsaugos priemones, padidinti energijos vartojimo efektyvumą, atsinaujinančių išteklių naudojimą</t>
  </si>
  <si>
    <t xml:space="preserve">Priemonė: Tvarkyti ir atkurti natūralaus ar urbanizuoto kraštovaizdžio kompleksus ar atskirus elementus </t>
  </si>
  <si>
    <t>1.2.2.1.1</t>
  </si>
  <si>
    <t>Klaipėdos miesto bendrojo plano kraštovaizdžio dalies keitimas ir Melnragės parko įrengimas</t>
  </si>
  <si>
    <t>1.2.2.1.2</t>
  </si>
  <si>
    <t>Klaipėdos rajono kraštovaizdžio gerinimas</t>
  </si>
  <si>
    <t>1.2.2.1.3</t>
  </si>
  <si>
    <t>Kretingos rajono savivaldybės kraštovaizdžio būklės gerinimas</t>
  </si>
  <si>
    <t>1.2.2.1.4</t>
  </si>
  <si>
    <t>Neringos savivaldybės teritorijos kraštovaizdžio gerinimas</t>
  </si>
  <si>
    <t>1.2.2.1.6</t>
  </si>
  <si>
    <t>Skuodo miesto parko sutvarkymas</t>
  </si>
  <si>
    <t>1.2.2.1.7</t>
  </si>
  <si>
    <t xml:space="preserve">Šilutės miesto istorinės dalies kraštovaizdžio tvarkymas </t>
  </si>
  <si>
    <t>1.2.3</t>
  </si>
  <si>
    <t>1.2.3.1</t>
  </si>
  <si>
    <t>Uždavinys: Pagerinti kultūros ir paveldo objektų būklę, juos  pritaikyti kultūrinėms ir socialinėms reikmėms</t>
  </si>
  <si>
    <t>Priemonė: Aktualizuoti savivaldybių kultūros paveldo objektus</t>
  </si>
  <si>
    <t>1.2.3.1.1</t>
  </si>
  <si>
    <t>Fachverkinės architektūros pastatų komplekso (Bažnyčių g. 4 / Daržų g. 10; Bažnyčių g. 6; Aukštoji g. 1 / Didžioji Vandens g. 2; Vežėjų g. 4) tvarkyba</t>
  </si>
  <si>
    <t>1.2.3.1.2</t>
  </si>
  <si>
    <t>Koplyčios-mauzoliejaus restauravimas ir pritaikymas kultūros reikmėms</t>
  </si>
  <si>
    <t>1.2.3.1.3</t>
  </si>
  <si>
    <t>I. Simonaitytės memorialinio muziejaus modernizavimas</t>
  </si>
  <si>
    <t>1.2.3.1.4</t>
  </si>
  <si>
    <t>Grafų Tiškevičių šeimos koplyčios-mauzoliejaus renovavimas ir pritaikymas edukacinei veiklai bei kultūriniam turizmui</t>
  </si>
  <si>
    <t>1.2.3.1.5</t>
  </si>
  <si>
    <t>Evangelikų liuteronų bažnyčios Nidoje tvarkyba, pritaikant kultūrinėms ir socialinėms reikmėms</t>
  </si>
  <si>
    <t>Nidos evangelikų liuteronų parapija</t>
  </si>
  <si>
    <t>1.2.3.1.6</t>
  </si>
  <si>
    <t>Sakralinio kultūros paveldo objekto pritaikymas turizmo ir visuomenės reikmėms</t>
  </si>
  <si>
    <t>1.2.3.1.7</t>
  </si>
  <si>
    <t xml:space="preserve">Skuodo muziejaus rekonstrukcija ir muziejaus paslaugų plėtra </t>
  </si>
  <si>
    <t xml:space="preserve">Skuodo raj. savivaldybės dministracija </t>
  </si>
  <si>
    <t>1.2.3.1.8</t>
  </si>
  <si>
    <t>Šilutės H. Šojaus dvaro pastatų komplekso įveiklinimas pritaikant viešiems kultūros poreikiams</t>
  </si>
  <si>
    <t>1.2.3.2</t>
  </si>
  <si>
    <t xml:space="preserve">Kretingos raj., Palangos m. </t>
  </si>
  <si>
    <t xml:space="preserve">Klaipėdos rajonas, Klaipėdos miestas, Šilutės rajonas, Neringa Kretingos raj., Palangos m. </t>
  </si>
  <si>
    <t>Klaipėdos regiono savivaldybės</t>
  </si>
  <si>
    <t>Klaipėdos miesto savivaldybės administracija</t>
  </si>
  <si>
    <t>Klaipėdos raj.  savivaldybės administracija</t>
  </si>
  <si>
    <t>Priemonė: Modernizuoti savivaldybių kultūros infrastruktūrą</t>
  </si>
  <si>
    <t>1.2.3.2.1</t>
  </si>
  <si>
    <t xml:space="preserve">Klaipėdos miesto savivaldybės viešosios bibliotekos "Kauno atžalyno" filialas-naujos galimybės mažiems ir dideliems </t>
  </si>
  <si>
    <t>1.2.3.2.2</t>
  </si>
  <si>
    <t>Kultūrų diasporos centro infrastruktūros kompleksinė plėtra (socialinio kultūrinio klasterio „Vilties miestas“ infrastruktūros kompleksinė plėtra)</t>
  </si>
  <si>
    <t xml:space="preserve">Mažesniųjų brolių ordino Lietuvos Šv. 
Kazimiero provincijos 
Klaipėdos Šv. 
Pranciškaus Asyžiečio vienuolynas
</t>
  </si>
  <si>
    <t>1.2.3.2.3</t>
  </si>
  <si>
    <t>Šilutės kultūros ir pramogų centro modernizavimas, siekiant didinti kultūrinių paslaugų prieinamumą</t>
  </si>
  <si>
    <t>2.1</t>
  </si>
  <si>
    <t>2.1.1</t>
  </si>
  <si>
    <t>2.1.1.1</t>
  </si>
  <si>
    <t>Tikslas: Pagerinti viešąjį valdymą savivaldybėse</t>
  </si>
  <si>
    <t>Uždavinys: Padidinti viešojo valdymo institucijų veiklos efektyvumą ir stiprinti institucinius gebėjimus</t>
  </si>
  <si>
    <t>Priemonė: Gerinti paslaugų teikimo ir asmenų aptarnavimo kokybę savivaldybėse</t>
  </si>
  <si>
    <t>2.1.1.1.1</t>
  </si>
  <si>
    <t xml:space="preserve">Paslaugų teikimo gyventojams kokybės gerinimas Klaipėdos regiono savivaldybėse </t>
  </si>
  <si>
    <t>2.1.1.1.2</t>
  </si>
  <si>
    <t>Paslaugų organizavimo ir asmenų aptarnavimo kokybės gerinimas teikiant socialinę paramą Klaipėdos mieste</t>
  </si>
  <si>
    <t>2.1.1.1.4</t>
  </si>
  <si>
    <r>
      <t>P</t>
    </r>
    <r>
      <rPr>
        <sz val="10"/>
        <color rgb="FF000000"/>
        <rFont val="Times New Roman"/>
        <family val="1"/>
        <charset val="186"/>
      </rPr>
      <t>aslaugų teikimo ir asmenų aptarnavimo kokybės gerinimas Šilutės rajono savivaldybėje</t>
    </r>
  </si>
  <si>
    <t>Šilutės r. savivaldybės administracija</t>
  </si>
  <si>
    <t>2.2</t>
  </si>
  <si>
    <t>2.2.1</t>
  </si>
  <si>
    <t>2.2.1.1.</t>
  </si>
  <si>
    <r>
      <t xml:space="preserve">Tikslas: Pagerinti viešųjų paslaugų kokybę ir </t>
    </r>
    <r>
      <rPr>
        <b/>
        <sz val="10"/>
        <color rgb="FF000000"/>
        <rFont val="Times New Roman"/>
        <family val="1"/>
        <charset val="186"/>
      </rPr>
      <t>didinti jų prieinamumą visuomenei</t>
    </r>
  </si>
  <si>
    <t>Uždavinys: Pagerinti savivaldybių ugdymo ir švietimo paslaugas</t>
  </si>
  <si>
    <t>Priemonė: Didinti mokyklų tinklo efektyvumą</t>
  </si>
  <si>
    <t>2.2.1.1.1.</t>
  </si>
  <si>
    <t>Modernių ugdymosi erdvių sukūrimas Klaipėdos miesto progimnazijose ir gimnazijose</t>
  </si>
  <si>
    <t>2.2.1.1.2.</t>
  </si>
  <si>
    <t>Mokyklų tinklo efektyvumo didinimas Klaipėdos rajone</t>
  </si>
  <si>
    <t>2.2.1.1.3.</t>
  </si>
  <si>
    <t>Kretingos Jurgio Pabrėžos universitetinės gimnazijos modernizavimas</t>
  </si>
  <si>
    <t>2.2.1.1.4.</t>
  </si>
  <si>
    <t>Edukacinių erdvių kūrimas Palangos miesto mokykloje</t>
  </si>
  <si>
    <t>2.2.1.1.5.</t>
  </si>
  <si>
    <t>Mokyklų tinklo efektyvumo didinimas Skuodo rajono savivaldybėje</t>
  </si>
  <si>
    <t>2.2.1.1.6.</t>
  </si>
  <si>
    <t>Edukacinių erdvių sukūrimas Šilutės r. Vainuto gimnazijoje</t>
  </si>
  <si>
    <t>2.2.1.1.7.</t>
  </si>
  <si>
    <t>Šilutės r. Saugų Jurgio Mikšo pagrindinės mokyklos patalpų pritaikymas ikimokyklinio ir priešmokyklinio ugdymo grupėms</t>
  </si>
  <si>
    <t>2.2.1.2</t>
  </si>
  <si>
    <t>Priemonė: Didinti vaikų ikimokyklinio ir priešmokyklinio ugdymo prieinamumą</t>
  </si>
  <si>
    <t>2.2.1.2.1</t>
  </si>
  <si>
    <t>Ikimokyklinio ir priešmokyklinio ugdymo prieinamumo didinimas Klaipėdos mieste</t>
  </si>
  <si>
    <t>2.2.1.2.2</t>
  </si>
  <si>
    <t>Ikimokyklinio ir priešmokyklinio ugdymo prieinamumo didinimas Klaipėdos rajone</t>
  </si>
  <si>
    <t>2.2.1.2.3</t>
  </si>
  <si>
    <t>Ikimokyklinio ugdymo prieinamumo didinimas Kretingos lopšelyje-darželyje "Ąžuoliukas"</t>
  </si>
  <si>
    <t>2.2.1.2.4</t>
  </si>
  <si>
    <t>2.2.1.2.5</t>
  </si>
  <si>
    <t>2.2.1.2.6</t>
  </si>
  <si>
    <t>Šilutės lopšelio-darželio "Gintarėlis" infrastruktūros modernizavimas</t>
  </si>
  <si>
    <t>Priemonė: Tobulinti neformaliojo švietimo infrastruktūrą</t>
  </si>
  <si>
    <t>2.2.1.3</t>
  </si>
  <si>
    <t>2.2.1.3.1</t>
  </si>
  <si>
    <t>Klaipėdos karalienės Luizės jaunimo centro (Puodžių g.) modernizavimas, plėtojant neformaliojo ugdymosi galimybes</t>
  </si>
  <si>
    <t>2.2.1.3.2</t>
  </si>
  <si>
    <t>Gargždų muzikos mokyklos infrastruktūros tobulinimas</t>
  </si>
  <si>
    <t>2.2.1.3.3</t>
  </si>
  <si>
    <t>Neformaliojo švietimo infrastruktūros gerinimas Kretingos rajono savivaldybėje</t>
  </si>
  <si>
    <t>2.2.1.3.4</t>
  </si>
  <si>
    <t>Palangos miesto S.Vainiūno meno mokyklos dailės skyriaus edukacinių erdvių tobulinimas</t>
  </si>
  <si>
    <t>2.2.1.3.5</t>
  </si>
  <si>
    <t>Neformaliojo švietimo infrastruktūros gerinimas Skuodo rajono savivaldybėje</t>
  </si>
  <si>
    <t>2.2.1.3.6</t>
  </si>
  <si>
    <t>Šilutės meno mokyklos pastato rekonstrukcija, pritaikant patalpas ugdymui</t>
  </si>
  <si>
    <t>2.2.2.</t>
  </si>
  <si>
    <t>2.2.2.1</t>
  </si>
  <si>
    <r>
      <t xml:space="preserve">Uždavinys: Pagerinti savivaldybių pirminės </t>
    </r>
    <r>
      <rPr>
        <b/>
        <sz val="10"/>
        <color rgb="FF000000"/>
        <rFont val="Times New Roman"/>
        <family val="1"/>
        <charset val="186"/>
      </rPr>
      <t>sveikatos priežiūros infrastruktūrą, paslaugų prieinamumą ir kokybę</t>
    </r>
  </si>
  <si>
    <t xml:space="preserve">Priemonė: Išsaugoti ir stiprinti gyventojų sveikatą, vykdyti ligų prevenciją </t>
  </si>
  <si>
    <t>2.2.2.1.1</t>
  </si>
  <si>
    <t>Klaipėdos miesto tikslinių gyventojų grupių sveikos gyvensenos skatinimas</t>
  </si>
  <si>
    <t>BĮ Klaipėdos miesto visuomenės sveikatos biuras</t>
  </si>
  <si>
    <t>2.2.2.1.2</t>
  </si>
  <si>
    <t>Sveikos gyvensenos skatinimas Klaipėdos rajone</t>
  </si>
  <si>
    <t>Klaipėdos rajono  savivaldybės visuomenės sveikatos biuras</t>
  </si>
  <si>
    <t>2.2.2.1.3</t>
  </si>
  <si>
    <t xml:space="preserve">Sveika gyvensena – geresnė gyvenimo kokybė </t>
  </si>
  <si>
    <t>Kretingos rajono savivaldybės visuomenės sveikatos biuras</t>
  </si>
  <si>
    <t>2.2.2.1.4</t>
  </si>
  <si>
    <t>Sveikos gyvensenos skatinimas Neringos savivaldybėje</t>
  </si>
  <si>
    <t>2.2.2.1.5</t>
  </si>
  <si>
    <t>Sveikatos ugdymo priemonių įgyvendinimas tikslinių grupių asmenims Palangos miesto savivaldybėje</t>
  </si>
  <si>
    <t>Palangos miesto savivaldybės visuomenės sveikatos biuras</t>
  </si>
  <si>
    <t>2.2.21.6</t>
  </si>
  <si>
    <t>Sveikos gyvensenos skatinimas Skuodo rajono savivaldybėje</t>
  </si>
  <si>
    <t xml:space="preserve">Skuodo rajono savivaldybės administracija </t>
  </si>
  <si>
    <t>2.2.2.1.7</t>
  </si>
  <si>
    <t>Sveikatos ugdymo priemonių įgyvendinimas Šilutės rajono savivaldybėje</t>
  </si>
  <si>
    <t>Šilutės rajono savivaldybės visuomenės sveikatos biuras</t>
  </si>
  <si>
    <t>2.2.2.2</t>
  </si>
  <si>
    <t xml:space="preserve">Priemonė: Gerinti sveikatos priežiūros ir visuomenės sveikatos priežiūros kokybę  ir prieinamumą  </t>
  </si>
  <si>
    <t>2.2.2.2.1</t>
  </si>
  <si>
    <t>Socialinės paramos priemonių teikimas tuberkulioze sergantiems Klaipėdos miesto gyventojams (DOTS kabineto pacientai)</t>
  </si>
  <si>
    <t>2.2.2.2.2</t>
  </si>
  <si>
    <t>Ambulatorinių priemonių, gerinančių tuberkuliozės gydymo pieinamumą pacientams, įgyvendinimas</t>
  </si>
  <si>
    <t>2.2.2.2.3</t>
  </si>
  <si>
    <t>Paslaugų teikimas besigydantiesiems DOTS kabinete</t>
  </si>
  <si>
    <t>2.2.2.2.4</t>
  </si>
  <si>
    <r>
      <t xml:space="preserve">Paslaugų teikimas Skuodo rajono gyventojams besigydantiems </t>
    </r>
    <r>
      <rPr>
        <sz val="10"/>
        <color rgb="FFFF0000"/>
        <rFont val="Times New Roman"/>
        <family val="1"/>
        <charset val="186"/>
      </rPr>
      <t xml:space="preserve"> </t>
    </r>
    <r>
      <rPr>
        <sz val="10"/>
        <color rgb="FF000000"/>
        <rFont val="Times New Roman"/>
        <family val="1"/>
        <charset val="186"/>
      </rPr>
      <t>DOTS kabinete</t>
    </r>
  </si>
  <si>
    <t>2.2.2.2.5</t>
  </si>
  <si>
    <t>Ambulatorinių sveikatos priežiūros paslaugų prieinamumo didinimas tuberkulioze sergantiems pacientams Šilutės rajono savivaldybėje</t>
  </si>
  <si>
    <t>Viešoji įstaiga Klaipėdos sveikatos priežiūros centras</t>
  </si>
  <si>
    <t>VšĮ Klaipėdos rajono savivaldybės Gargždų pirminės sveikatos priežiūros centras</t>
  </si>
  <si>
    <t>Kretingos rajono savivaldybės viešoji įstaiga Kretingos pirminės sveikatos priežiūros centras</t>
  </si>
  <si>
    <t>Skuodo rajono savivaldybės administracija</t>
  </si>
  <si>
    <t>Šilutės pirminės sveikatos priežiūros centras</t>
  </si>
  <si>
    <t>2.2.2.3</t>
  </si>
  <si>
    <t>Didinti pirminės asmens sveikatos priežiūros veiklos efektyvumą</t>
  </si>
  <si>
    <t>2.2.2.3.1</t>
  </si>
  <si>
    <t>Pirminės asmens sveikatos priežiūros paslaugų prieinamumo ir kokybės gerinimas VšĮ Klaipėdos sveikatos priežiūros centre bei DOTS kabineto įrengimas</t>
  </si>
  <si>
    <t>2.2.2.3.2</t>
  </si>
  <si>
    <t>Pirminės asmens sveikatos priežiūros paslaugų prieinamumo ir kokybės gerinimas VšĮ Jūrininkų sveikatos priežiūros centre</t>
  </si>
  <si>
    <t>VšĮ Jūrininkų sveikatos priežiūros centras</t>
  </si>
  <si>
    <t>2.2.2.3.3</t>
  </si>
  <si>
    <t>VšĮ Klaipėdos senamiesčio pirminės sveikatos priežiūros centro teikiamų pirminės sveikatos paslaugų efektyvumo didinimas Klaipėdos miesto savivaldybėje</t>
  </si>
  <si>
    <t>VšĮ Klaipėdos senamiesčio pirminės sveikatos priežiūros centras</t>
  </si>
  <si>
    <t>2.2.2.3.4</t>
  </si>
  <si>
    <t>UAB „Mano šeimos gydytojas“ pirminės asmens sveikatos priežiūros veiklos efektyvumo didinimas</t>
  </si>
  <si>
    <t xml:space="preserve">UAB „Mano šeimos gydytojas“ </t>
  </si>
  <si>
    <t>2.2.2.3.5</t>
  </si>
  <si>
    <t>UAB „MediCA klinika“ teikiamų pirminės asmens sveikatos priežiūros paslaugų efektyvumo didinimas Klaipėdos miesto savivaldybėje</t>
  </si>
  <si>
    <t xml:space="preserve">UAB „MediCA klinika“ </t>
  </si>
  <si>
    <t>2.2.2.3.6</t>
  </si>
  <si>
    <t>Pirminės asmens sveikatos priežiūros paslaugų teikimo modernizavimas UAB „Baltic Medics“</t>
  </si>
  <si>
    <t>UAB „Baltic Medics“</t>
  </si>
  <si>
    <t>2.2.2.3.7</t>
  </si>
  <si>
    <t>UAB „Narema“  vykdomų sveikatos priežiūros paslaugų infrastruktūros modernizavimas</t>
  </si>
  <si>
    <t xml:space="preserve">UAB „Narema“ </t>
  </si>
  <si>
    <t>2.2.2.3.8</t>
  </si>
  <si>
    <t>Farmakoterapijos metadonu kabineto įrengimas VšĮ Klaipėdos psichikos sveikatos centre</t>
  </si>
  <si>
    <t>VšĮ Klaipėdos psichikos sveikatos centras</t>
  </si>
  <si>
    <t>2.2.2.3.9</t>
  </si>
  <si>
    <t>Klaipėdos rajono savivaldybės Gargždų pirminės sveikatos priežiūros centro veiklos efektyvumo didinimas</t>
  </si>
  <si>
    <t>Klaipėdos rajono savivaldybės Gargždų pirminės sveikatos priežiūros centras</t>
  </si>
  <si>
    <t>2.2.2.3.10</t>
  </si>
  <si>
    <t>Pirminės asmens sveikatos priežiūros veiklos efektyvumo didinimas Klaipėdos rajono savivaldybės Priekulės pirminės sveikatos priežiūros centre</t>
  </si>
  <si>
    <t>Klaipėdos rajono savivaldybės Priekulės pirminės sveikatos priežiūros centras</t>
  </si>
  <si>
    <t>2.2.2.3.11</t>
  </si>
  <si>
    <t>Pirminės asmens sveikatos priežiūros veiklos efektyvumo didinimas VšĮ Paupių pirminės sveikatos priežiūros centre</t>
  </si>
  <si>
    <t>VšĮ Paupių pirminės sveikatos priežiūros centras</t>
  </si>
  <si>
    <t>2.2.2.3.13</t>
  </si>
  <si>
    <t>Pirminės asmens sveikatos priežiūros veiklos efektyvumo didinimas Dituvos ambulatorijoje</t>
  </si>
  <si>
    <t xml:space="preserve"> UAB ,,Dituvos ambulatorija"</t>
  </si>
  <si>
    <t>2.2.2.3.14</t>
  </si>
  <si>
    <t>UAB ,,Juritmas" pirminės asmens sveikatos priežiūros veiklos efektyvumo didinimas</t>
  </si>
  <si>
    <t>UAB ,,Juritmas"</t>
  </si>
  <si>
    <t>2.2.2.3.15</t>
  </si>
  <si>
    <t>R. Dirginčienės bendrosios praktikos gydytojo kabineto modernizavimas ir paslaugų kokybės gerinimas</t>
  </si>
  <si>
    <t>IĮ R. Dirginčienės bendrosios praktikos gydytojo kabinetas</t>
  </si>
  <si>
    <t>2.2.2.3.16</t>
  </si>
  <si>
    <t>Pirminės asmens sveikatos priežiūros veiklos efektyvumo didinimas Kretingos rajone</t>
  </si>
  <si>
    <t>2.2.2.3.17</t>
  </si>
  <si>
    <t>Pirminės asmens sveikatos priežiūros veiklos efektyvumo didinimas Neringos savivaldybėje</t>
  </si>
  <si>
    <t>VšĮ Neringos pirminės sveikatos priežiūros centras</t>
  </si>
  <si>
    <t>2.2.2.3.18</t>
  </si>
  <si>
    <t>Pirminės asmens sveikatos priežiūros veiklos efektyvumo didinimas Palangos mieste</t>
  </si>
  <si>
    <t>2.2.2.3.19</t>
  </si>
  <si>
    <t>Pirminės asmens sveikatos priežiūros veiklos efektyvumo didinimas Skuodo rajono savivaldybėje</t>
  </si>
  <si>
    <t>2.2.2.3.20</t>
  </si>
  <si>
    <t>Pirminės asmens sveikatos priežiūros veiklos efektyvumo didinimas Šilutės rajono savivaldybėje</t>
  </si>
  <si>
    <t>2.2.2.3.21</t>
  </si>
  <si>
    <t>UAB Medicinos centras „Puriena“ veiklos efektyvumo didinimas Šilutės rajono savivaldybėje</t>
  </si>
  <si>
    <t>UAB Medicinos centras „Puriena“</t>
  </si>
  <si>
    <t>2.2.2.3.22</t>
  </si>
  <si>
    <t>UAB Šilutės šeimos gydytojų centras veiklos efektyvumo didinimas Šilutės rajono savivaldybėje</t>
  </si>
  <si>
    <t>UAB „Šeimos gydytojų centras“</t>
  </si>
  <si>
    <t>2.2.2.3.23</t>
  </si>
  <si>
    <t>Pirminės asmens sveikatos priežiūros veiklos efektyvumo didinimas Kintų miestelyje</t>
  </si>
  <si>
    <t>IĮ Vaidoto Prielgausko šeimos gydytojo kabinetas</t>
  </si>
  <si>
    <t>2.2.2.3.24</t>
  </si>
  <si>
    <t>UAB „Sveikatos darna“ veiklos efektyvumo didinimas Šilutės rajono savivaldybėje</t>
  </si>
  <si>
    <t>UAB „ Sveikatos darna“</t>
  </si>
  <si>
    <t>2.2.3.1</t>
  </si>
  <si>
    <r>
      <t>Uždavinys: Modernizuoti socialinių paslaug</t>
    </r>
    <r>
      <rPr>
        <b/>
        <sz val="10"/>
        <color rgb="FF000000"/>
        <rFont val="Times New Roman"/>
        <family val="1"/>
        <charset val="186"/>
      </rPr>
      <t>ų infrastruktūrą ir didinti prieinamumą, gerinti paslaugų kokybę</t>
    </r>
  </si>
  <si>
    <t>2.2.3</t>
  </si>
  <si>
    <t>Priemonė: Plėtoti socialinių paslaugų infrastruktūrą</t>
  </si>
  <si>
    <t>2.2.3.1.1</t>
  </si>
  <si>
    <t>Laikino apnakvindinimo namų steigimas</t>
  </si>
  <si>
    <t>2.2.3.1.2</t>
  </si>
  <si>
    <t>Laikino apgyvendinimo namų infrastruktūros modernizavimas (Šilutės pl. 8)</t>
  </si>
  <si>
    <t>2.2.3.1.3</t>
  </si>
  <si>
    <t>Priekulės socialinių paslaugų centro infrastruktūros plėtra</t>
  </si>
  <si>
    <t>2.2.3.1.4</t>
  </si>
  <si>
    <t>Nakvynės namų steigimas Kretingos rajono savivaldybėje</t>
  </si>
  <si>
    <t>2.2.3.1.5</t>
  </si>
  <si>
    <t xml:space="preserve">Socialinių paslaugų plėtra Palangos miesto savivaldybėje </t>
  </si>
  <si>
    <t>2.2.3.1.6</t>
  </si>
  <si>
    <t xml:space="preserve">Juknaičių savarankiško gyvenimo namų dalies pastato sutvarkymas </t>
  </si>
  <si>
    <t>2.2.3.2</t>
  </si>
  <si>
    <t>Priemonė: Plėtoti socialinio būsto fondą</t>
  </si>
  <si>
    <t>2.2.3.2.1</t>
  </si>
  <si>
    <t>R034408-31000-0172</t>
  </si>
  <si>
    <t>Savivaldybės socialinio būsto fondo gyvenamųjų namų statyba žemės sklypuose Irklų g. 1, Rambyno 14a</t>
  </si>
  <si>
    <t>2.2.3.2.2</t>
  </si>
  <si>
    <t>R034408-31000-0173</t>
  </si>
  <si>
    <t>Klaipėdos rajono savivaldybės socialinio būsto fondo plėtra</t>
  </si>
  <si>
    <t>2.2.3.2.3</t>
  </si>
  <si>
    <t>R034408-31000-0174</t>
  </si>
  <si>
    <t>Socialinio būsto fondo plėtra Kretingos rajono savivaldybėje</t>
  </si>
  <si>
    <t>2.2.3.2.4</t>
  </si>
  <si>
    <t>R034408-31000-0175</t>
  </si>
  <si>
    <t>Socialinio būsto Neringoje,Preiloje statyba</t>
  </si>
  <si>
    <t>2.2.3.2.5</t>
  </si>
  <si>
    <t>R034408-31000-0176</t>
  </si>
  <si>
    <t>Socialinio būsto fondo plėtra Palangos miesto savivaldybėje</t>
  </si>
  <si>
    <t>2.2.3.2.6</t>
  </si>
  <si>
    <t>R034408-31000-0177</t>
  </si>
  <si>
    <t>Socialinio būsto fondo plėtra Skuodo rajono savivaldybėje</t>
  </si>
  <si>
    <t>2.2.3.2.7</t>
  </si>
  <si>
    <t>R034408-31000-0178</t>
  </si>
  <si>
    <t>Socialinių būstų įsigijimas Šilutės rajono savivaldybėje</t>
  </si>
  <si>
    <t>-</t>
  </si>
  <si>
    <t xml:space="preserve"> </t>
  </si>
  <si>
    <t>Buvusios AB ,,Klaipėdos energija“ teritorijos dalies konversija, sudarant sąlygas vystyti komercines, rekreacines veiklas</t>
  </si>
  <si>
    <t>ITI</t>
  </si>
  <si>
    <t>įgyvendinamas</t>
  </si>
  <si>
    <t>P.B.238</t>
  </si>
  <si>
    <t xml:space="preserve">Sukurtos arba atnaujintos atviros erdvės miestų vietovėse, kv. m. </t>
  </si>
  <si>
    <t>P.B.239</t>
  </si>
  <si>
    <t>Pastatyti arba atnaujinti viešieji arba komerciniai pastatai miestų vietovėse, kv. m.</t>
  </si>
  <si>
    <t>Sukurtos ir atnaujintos atviros erdvės miestų vietovėse, kv. m.</t>
  </si>
  <si>
    <t>Sukurtos arba atnaujintos atviros erdvės miestų vietovėse, kv. m.</t>
  </si>
  <si>
    <t>V</t>
  </si>
  <si>
    <t>P.S.364</t>
  </si>
  <si>
    <t>Naujos atviros erdvės vietovėse nuo 1 iki 6 tūkst. gyv. (išskyrus savivaldybių centrus), kv. m.</t>
  </si>
  <si>
    <t>P.S.365</t>
  </si>
  <si>
    <t>Atnaujinti ir pritaikyti naujai paskirčiai pastatai ir statiniai kaimo vietovėse, kv. m.</t>
  </si>
  <si>
    <t>O.3</t>
  </si>
  <si>
    <t>Veiksmų kuriais remiamos investicijos į mažos apimties infrastruktūrą skaičius (planuojamų sutvarkyti objektų skaičius)</t>
  </si>
  <si>
    <t>0.15</t>
  </si>
  <si>
    <t>Gyventojų, kurie naudojasi geresnėmis paslaugomis / infrastruktūra, skaičius</t>
  </si>
  <si>
    <t>SO12.1</t>
  </si>
  <si>
    <t>Regioninio planavimo būdu įgyvendintų mažos apimties infrastruktūros projektų skaičius</t>
  </si>
  <si>
    <t>P.S.323</t>
  </si>
  <si>
    <t>Įgyvendintos darnaus judumo priemonės</t>
  </si>
  <si>
    <t>P.B.214</t>
  </si>
  <si>
    <t>Bendras rekonstruotų arba atnaujintų kelių ilgis, km</t>
  </si>
  <si>
    <t>P.S.342</t>
  </si>
  <si>
    <t>Įdiegtos saugų eismą gerinančios ir aplinkosaugos priemonės</t>
  </si>
  <si>
    <t>P.S.321</t>
  </si>
  <si>
    <t>Įrengtų naujų dviračių ir  / ar pėsčiųjų takų ir  / ar  trasų ilgis</t>
  </si>
  <si>
    <t>P.S.322</t>
  </si>
  <si>
    <t>Rekonstruotų dviračių ir  / ar pėsčiųjų takų ir  / ar  trasų ilgis</t>
  </si>
  <si>
    <t>P.S.333</t>
  </si>
  <si>
    <t>Rekonstruotų vandens tiekimo ir nuotekų surinkimo tinklų ilgis, km</t>
  </si>
  <si>
    <t>P.N.050</t>
  </si>
  <si>
    <t xml:space="preserve">Gyventojai, kuriems teikiamos vandens tiekimo paslaugos naujai pastatytais geriamojo vandens tiekimo tinklais </t>
  </si>
  <si>
    <t>P.N.053</t>
  </si>
  <si>
    <t xml:space="preserve">Gyventojai, kuriems teikiamos paslaugos naujai pastatytais nuotekų surinkimo tinklais </t>
  </si>
  <si>
    <t>P.N.051</t>
  </si>
  <si>
    <t xml:space="preserve">Gyventojai, kuriems teikiamos vandens tiekimo paslaugos iš naujai pastatytų ir (arba) rekonstruotų geriamojo vandens gerinimo įrenginių </t>
  </si>
  <si>
    <t>P.N.054</t>
  </si>
  <si>
    <t xml:space="preserve">Gyventojai, kuriems teikiamos nuotekų valymo paslaugos naujai pastatytais ir (arba) rekonstruotais nuotekų valymo įrenginiais </t>
  </si>
  <si>
    <t>Gyventojai, kuriems teikiamos nuotekų valymo paslaugos naujai pastatytais ir (arba) rekonstruotais nuotekų valymo įrenginiais</t>
  </si>
  <si>
    <t>1.2.6.1</t>
  </si>
  <si>
    <t>1.2.1.6.1</t>
  </si>
  <si>
    <t>P.N.028</t>
  </si>
  <si>
    <t>Inventorizuota neapskaityto paviršinių nuotekų nuotakyno dalis, proc.</t>
  </si>
  <si>
    <t>P.S.328</t>
  </si>
  <si>
    <t>Lietaus nuotėkio plotas, iš kurio surenkamam paviršiniam (lietaus) vandeniui tvarkyti, įrengta ir (ar) rekonstruota infrastruktūra, ha</t>
  </si>
  <si>
    <t>P.S.329</t>
  </si>
  <si>
    <t>Sukurti /pagerinti atskiro  komunalinių atliekų surinkimo pajėgumai, tonos/metai</t>
  </si>
  <si>
    <t>Sukurti /pagerinti atskiro komunalinių atliekų surinkimo pajėgumai, tonos/metai</t>
  </si>
  <si>
    <t>P.N.817</t>
  </si>
  <si>
    <t>Įrengti ženklinimo infrastruktūros objektai</t>
  </si>
  <si>
    <t>P.S.338</t>
  </si>
  <si>
    <t>Išsaugoti, sutvarkyti ar atkurti įvairaus teritorinio lygmens kraštovaizdžio arealai</t>
  </si>
  <si>
    <t xml:space="preserve"> P.N.092</t>
  </si>
  <si>
    <t>Kraštovaizdžio ir (ar) gamtinio karkaso formavimo aspektais pakeisti ar pakoreguoti savivaldybių ar jų dalių bendrieji planai</t>
  </si>
  <si>
    <t>P.N.093</t>
  </si>
  <si>
    <t xml:space="preserve">Likviduoti kraštovaizdį darkantys bešeimininkiai apleisti statiniai ir įrenginiai </t>
  </si>
  <si>
    <t>P.N.094</t>
  </si>
  <si>
    <t>Rekultyvuotos atvirais kasiniais pažeistos žemės</t>
  </si>
  <si>
    <t>R.N.091</t>
  </si>
  <si>
    <t xml:space="preserve">Teritorijų, kuriose įgyvendintos kraštovaizdžio formavimo priemonės,  plotas, Ha </t>
  </si>
  <si>
    <t>P. S.335</t>
  </si>
  <si>
    <t xml:space="preserve">Sutvarkyti, įrengti ir pritaikyti lankymui gamtos ir kultūros paveldo objektai ir teritorijos </t>
  </si>
  <si>
    <t>P. B.209</t>
  </si>
  <si>
    <t xml:space="preserve">Numatomo apsilankymų remiamuose kultūros ir gamtos paveldo objektuose bei turistų traukos vietose skaičiaus padidėjimas </t>
  </si>
  <si>
    <r>
      <t>I</t>
    </r>
    <r>
      <rPr>
        <sz val="9"/>
        <rFont val="Times New Roman"/>
        <family val="1"/>
        <charset val="186"/>
      </rPr>
      <t>TI</t>
    </r>
  </si>
  <si>
    <t>P.N.304</t>
  </si>
  <si>
    <t xml:space="preserve">Modernizuoti kultūros infrastruktūros objektai, skaičius </t>
  </si>
  <si>
    <t>P.B.235</t>
  </si>
  <si>
    <t>Investicijas gavusios vaikų priežiūros arba švietimo sistemos infrastruktūros pajėgumas</t>
  </si>
  <si>
    <t>P.N.722</t>
  </si>
  <si>
    <t>Pagal veiksmų programą ERPF lėšomis atnaujintos bendrojo ugdymo mokyklos</t>
  </si>
  <si>
    <t>P.S.415</t>
  </si>
  <si>
    <t>Viešojo valdymo institucijos, pagal veiksmų programą ESF lėšomis įgyvendinusios paslaugų ir (ar) aptarnavimo kokybei gerinti skirtas priemones</t>
  </si>
  <si>
    <t>P.S. 416</t>
  </si>
  <si>
    <t>Viešojo valdymo institucijų darbuotojai, kurie dalyvavo pagal veiksmų programą ESF lėšomis vykdytose veiklose, skirtose stiprinti teikiamų paslaugų ir (ar) aptarnavimo kokybės gerinimui reikalingas kompetencijas</t>
  </si>
  <si>
    <t>P.N.910</t>
  </si>
  <si>
    <t>Parengtos piliečių chartijos</t>
  </si>
  <si>
    <t>Investicijas gavusios vaikų priežiūros arba švietimo infrastruktūros pajėgumas</t>
  </si>
  <si>
    <t>P.N.717</t>
  </si>
  <si>
    <t>Pagal veiksmų programą ERPF lėšomis atnaujintos ikimokyklinio ugdymo mokyklos</t>
  </si>
  <si>
    <t>P.S.380</t>
  </si>
  <si>
    <t>Pagal veiksmų programą ERPF lėšomis sukurtos naujos ikimokyklinio ir priešmokyklinio ugdymo vietos</t>
  </si>
  <si>
    <t>P.N.743</t>
  </si>
  <si>
    <t>Pagal veiksmų programą ERPF lėšomis atnaujintos ikimokyklinio ir/ar priešmokyklinio ugdymo grupės</t>
  </si>
  <si>
    <t>P.N.723</t>
  </si>
  <si>
    <t>Pagal veiksmų programą ERPF lėšomis atnaujintos neformaliojo ugdymo įstaigos</t>
  </si>
  <si>
    <t>P.S.372</t>
  </si>
  <si>
    <t>Tikslinių grupių asmenys, kurie dalyvavo informavimo, švietimo ir mokymo renginiuose bei sveikatos raštingumą didinančiose veiklose</t>
  </si>
  <si>
    <t>P.N.604</t>
  </si>
  <si>
    <t>Tuberkulioze sergantys pacientai, kuriems buvo suteiktos socialinės paramos priemonės (maisto talonų dalijimas) tuberkuliozės ambulatorinio gydymo metu</t>
  </si>
  <si>
    <t>P.S.363</t>
  </si>
  <si>
    <t>Viešąsias sveikatos priežiūros paslaugas teikiančios įstaigos, kuriose pagerinta paslaugų teikimo infrastuktūra, skaičius</t>
  </si>
  <si>
    <t>P.B.236</t>
  </si>
  <si>
    <t>Gyventojai, turintys galimybę pasinaudoti pagerintomis sveikatos priežiūros paslaugomis</t>
  </si>
  <si>
    <t>Gyventojai, turintys gakimybę pasinaudoti pagerintomis sveikatos priežiūros paslaugomis</t>
  </si>
  <si>
    <t>1200</t>
  </si>
  <si>
    <t>P.S.361</t>
  </si>
  <si>
    <t>Investicijas gavusių socialinių paslaugų infrastruktūros objektų skaičius</t>
  </si>
  <si>
    <t>P.S.362</t>
  </si>
  <si>
    <t xml:space="preserve">Naujai įrengtų ar įsigytų socialinių būstų skaičius </t>
  </si>
  <si>
    <t>P.B.218</t>
  </si>
  <si>
    <t>P.B.219</t>
  </si>
  <si>
    <t>Pavadinimas (VII)</t>
  </si>
  <si>
    <t>Regiono plėtros plane suplanuota reikšmė (VII)</t>
  </si>
  <si>
    <t>Finansavimo sutartyje suplanuota reikšmė (VII)</t>
  </si>
  <si>
    <t>Pasiekta reikšmė (VII)</t>
  </si>
  <si>
    <t>P.S.434</t>
  </si>
  <si>
    <t>07.1.1-CPVA-R-904-0002</t>
  </si>
  <si>
    <t>07.1.1-CPVA-R-905-0004</t>
  </si>
  <si>
    <t>05.1.1-APVA-R-007-0001</t>
  </si>
  <si>
    <t>05.2.1-APVA-R-008-0004</t>
  </si>
  <si>
    <t>05.2.1-APVA-R-008-0001</t>
  </si>
  <si>
    <t>05.2.1-APVA-R-008-0003</t>
  </si>
  <si>
    <t>05.2.1-APVA-R-008-0002</t>
  </si>
  <si>
    <t>05.5.1-APVA-R-019-0001</t>
  </si>
  <si>
    <t>05.4.1-LVPA-R-821-0001</t>
  </si>
  <si>
    <t>05.4.1-LVPA-R-821-0002</t>
  </si>
  <si>
    <t>05.4.1-LVPA-R-821-0003</t>
  </si>
  <si>
    <t>05.5.1-APVA-R-019-0006</t>
  </si>
  <si>
    <t>05.5.1-APVA-R-019-0002</t>
  </si>
  <si>
    <t>05.5.1-APVA-R-019-0003</t>
  </si>
  <si>
    <t>05.5.1-APVA-R-019-0005</t>
  </si>
  <si>
    <t>05.4.1-CPVA-R-302-0006</t>
  </si>
  <si>
    <t>05.4.1-CPVA-R-302-0008</t>
  </si>
  <si>
    <t>05.4.1-CPVA-R-302-0005</t>
  </si>
  <si>
    <t>05.4.1-CPVA-R-302-0003</t>
  </si>
  <si>
    <t>05.4.1-CPVA-R-302-0004</t>
  </si>
  <si>
    <t>05.4.1-CPVA-R-302-0001</t>
  </si>
  <si>
    <t>05.4.1-CPVA-R-302-0007</t>
  </si>
  <si>
    <t>05.4.1-CPVA-R-302-0002</t>
  </si>
  <si>
    <t>07.1.1-CPVA-R-305-0005</t>
  </si>
  <si>
    <t>07.1.1-CPVA-R-305-0003</t>
  </si>
  <si>
    <t>07.1.1-CPVA-R-305-0004</t>
  </si>
  <si>
    <t>10.1.3-ESFA-R-920-0002</t>
  </si>
  <si>
    <t>10.1.3-ESFA-R-920-0003</t>
  </si>
  <si>
    <t>10.1.3-ESFA-R-920-0001</t>
  </si>
  <si>
    <t>09.1.3-CPVA-R-724-0006</t>
  </si>
  <si>
    <t>09.1.3-CPVA-R-724-0007</t>
  </si>
  <si>
    <t>09.1.3-CPVA-R-724-0003</t>
  </si>
  <si>
    <t>09.1.3-CPVA-R-724-0005</t>
  </si>
  <si>
    <t>09.1.3-CPVA-R-724-0004</t>
  </si>
  <si>
    <t>09.1.3-CPVA-R-724-0001</t>
  </si>
  <si>
    <t>09.1.3-CPVA-R-724-0002</t>
  </si>
  <si>
    <t>09.1.3-CPVA-R-705-0008</t>
  </si>
  <si>
    <t>09.1.3-CPVA-R-705-0005</t>
  </si>
  <si>
    <t>09.1.3-CPVA-R-705-0002</t>
  </si>
  <si>
    <t>09.1.3-CPVA-R-705-0001</t>
  </si>
  <si>
    <t>09.1.3-CPVA-R-725-0005</t>
  </si>
  <si>
    <t>09.1.3-CPVA-R-725-0003</t>
  </si>
  <si>
    <t>09.1.3-CPVA-R-725-0007</t>
  </si>
  <si>
    <t>09.1.3-CPVA-R-725-0002</t>
  </si>
  <si>
    <t>09.1.3-CPVA-R-725-0004</t>
  </si>
  <si>
    <t>09.1.3-CPVA-R-725-0001</t>
  </si>
  <si>
    <t>08.4.2-ESFA-R-630-0002</t>
  </si>
  <si>
    <t>08.4.2-ESFA-R-630-0006</t>
  </si>
  <si>
    <t>08.4.2-ESFA-R-630-0001</t>
  </si>
  <si>
    <t>08.4.2-ESFA-R-630-0005</t>
  </si>
  <si>
    <t>08.4.2-ESFA-R-630-0007</t>
  </si>
  <si>
    <t xml:space="preserve">08.4.2-ESFA-R-630-0004 </t>
  </si>
  <si>
    <t>08.4.2-ESFA-R-630-0003</t>
  </si>
  <si>
    <t>08.4.2-ESFA-R-615-0004</t>
  </si>
  <si>
    <t>08.4.2-ESFA-R-615-0001</t>
  </si>
  <si>
    <t>08.4.2-ESFA-R-615-0003</t>
  </si>
  <si>
    <t>08.4.2-ESFA-R-615-0002</t>
  </si>
  <si>
    <t>08.4.2-ESFA-R-615-0005</t>
  </si>
  <si>
    <t>08.1.3-CPVA-R-609-0006</t>
  </si>
  <si>
    <t>08.1.3-CPVA-R-609-0009</t>
  </si>
  <si>
    <t>08.1.3-CPVA-R-609-0002</t>
  </si>
  <si>
    <t>08.1.3-CPVA-R-609-0021</t>
  </si>
  <si>
    <t>08.1.3-CPVA-R-609-0022</t>
  </si>
  <si>
    <t>08.1.3-CPVA-R-609-0013</t>
  </si>
  <si>
    <t>08.1.3-CPVA-R-609-0001</t>
  </si>
  <si>
    <t>08.1.3-CPVA-R-609-0007</t>
  </si>
  <si>
    <t>08.1.3-CPVA-R-609-0004</t>
  </si>
  <si>
    <t>08.1.3-CPVA-R-609-0005</t>
  </si>
  <si>
    <t>08.1.3-CPVA-R-609-0020</t>
  </si>
  <si>
    <t>08.1.3-CPVA-R-609-0018</t>
  </si>
  <si>
    <t>08.1.3-CPVA-R-609-0015</t>
  </si>
  <si>
    <t>08.1.3-CPVA-R-609-0017</t>
  </si>
  <si>
    <t>08.1.3-CPVA-R-609-0019</t>
  </si>
  <si>
    <t>08.1.3-CPVA-R-609-0016</t>
  </si>
  <si>
    <t>08.1.3-CPVA-R-609-0014</t>
  </si>
  <si>
    <t>08.1.3-CPVA-R-609-0010</t>
  </si>
  <si>
    <t>08.1.3-CPVA-R-609-0012</t>
  </si>
  <si>
    <t>08.1.3-CPVA-R-609-0003</t>
  </si>
  <si>
    <t>08.1.3-CPVA-R-609-0011</t>
  </si>
  <si>
    <t>08.1.3-CPVA-R-609-0008</t>
  </si>
  <si>
    <t>08.1.1-CPVA-R-407-0004</t>
  </si>
  <si>
    <t>08.1.1-CPVA-R-407-0006</t>
  </si>
  <si>
    <t>08.1.1-CPVA-R-407-0003</t>
  </si>
  <si>
    <t>08.1.1-CPVA-R-407-0002</t>
  </si>
  <si>
    <t>08.1.1-CPVA-R-407-0001</t>
  </si>
  <si>
    <t>08.1.2-CPVA-R-408-0004</t>
  </si>
  <si>
    <t>08.1.2-CPVA-R-408-0005</t>
  </si>
  <si>
    <t>08.1.2-CPVA-R-408-0006</t>
  </si>
  <si>
    <t>08.1.2-CPVA-R-408-0008</t>
  </si>
  <si>
    <t>08.1.2-CPVA-R-408-0001</t>
  </si>
  <si>
    <t>08.1.2-CPVA-R-408-0007</t>
  </si>
  <si>
    <t>08.1.2-CPVA-R-408-0002</t>
  </si>
  <si>
    <t>Pagal veiksmų programą ERPF lėšomis atnaujintos ikimokyklinio ir/ar priešmokyklinio ugdymo vietos (skaičius)</t>
  </si>
  <si>
    <t>Papildomi gyventojai, kuriems teikiamo pagerintos vandens tiekimo paslaugos (asmenys)</t>
  </si>
  <si>
    <t>Papildomi gyventojai, kuriems teikiamo pagerintos nuotekų  tvarkymo paslaugos (gyventojų ekvivalentas)</t>
  </si>
  <si>
    <t>paraiškos vertinimas</t>
  </si>
  <si>
    <t>20KI-KL-17-1-01671</t>
  </si>
  <si>
    <t>20KI-KL-17-1-02000</t>
  </si>
  <si>
    <t>20KI-KL-17-1-01902</t>
  </si>
  <si>
    <t>20KI-KL-17-1-02523</t>
  </si>
  <si>
    <t>20KI-KL-17-1-02522</t>
  </si>
  <si>
    <t>20KI-KL-17-1-02676</t>
  </si>
  <si>
    <t>20KI-KL-17-1-02677</t>
  </si>
  <si>
    <t>20KK-KL-17-1-02695</t>
  </si>
  <si>
    <t>20KI-KL-17-1-02246</t>
  </si>
  <si>
    <t>20KI-KL-17-1-02576</t>
  </si>
  <si>
    <t>20KI-KL-17-1-02593</t>
  </si>
  <si>
    <t>20KI-KL-17-1-02586</t>
  </si>
  <si>
    <t>20KI-KL-17-1-02482</t>
  </si>
  <si>
    <t>20KI-KL-17-1-02549</t>
  </si>
  <si>
    <t>20KI-KL-17-1-02344</t>
  </si>
  <si>
    <t>20KI-KL-17-1-01863</t>
  </si>
  <si>
    <t>20KI-KL-17-1-01901</t>
  </si>
  <si>
    <t>20KI-KL-17-1-01999</t>
  </si>
  <si>
    <t>20KI-KL-19-1-00744</t>
  </si>
  <si>
    <t>686.990,69</t>
  </si>
  <si>
    <t>R039920-490000-0109</t>
  </si>
  <si>
    <t>R039920-490000-0110</t>
  </si>
  <si>
    <t>R039920-490000-0111</t>
  </si>
  <si>
    <t>R039920-490000-0112</t>
  </si>
  <si>
    <t>2.1.1.1.3.</t>
  </si>
  <si>
    <t>Paslaugų organizavimo ir asmenų aptarnavimo kokybės gerinimas teikiant socialinę paramą Klaipėdos mieste II etapas</t>
  </si>
  <si>
    <t>R033305-330000-0106</t>
  </si>
  <si>
    <t>R033305-330000-0107</t>
  </si>
  <si>
    <t>R033305-330000-0108</t>
  </si>
  <si>
    <t>R033302-440000-0096</t>
  </si>
  <si>
    <t>R033302-440000-0097</t>
  </si>
  <si>
    <t>R033302-440000-0098</t>
  </si>
  <si>
    <t>R033302-440000-0099</t>
  </si>
  <si>
    <t>R033302-440000-0100</t>
  </si>
  <si>
    <t>R033302-440000-0101</t>
  </si>
  <si>
    <t>R033302-440000-0102</t>
  </si>
  <si>
    <t>R033302-440000-0103</t>
  </si>
  <si>
    <t>R030019-380000-0093</t>
  </si>
  <si>
    <t>Palangos  miesto bendrojo plano gamtinio karkaso dalies koregavimas Š1, Š2, Š4, Š5, N6 rajonuose</t>
  </si>
  <si>
    <t>1.2.2.1.5.</t>
  </si>
  <si>
    <t>R030019-380000-0089</t>
  </si>
  <si>
    <t>R030019-380000-0090</t>
  </si>
  <si>
    <t>R030019-380000-0091</t>
  </si>
  <si>
    <t>R030019-380000-0092</t>
  </si>
  <si>
    <t>R030019-380000-0094</t>
  </si>
  <si>
    <t>R030019-380000-0095</t>
  </si>
  <si>
    <t>R038821-420000-0086</t>
  </si>
  <si>
    <t>R038821-420000-0087</t>
  </si>
  <si>
    <t>R038821-420000-0088</t>
  </si>
  <si>
    <t>R03008-050000-0082</t>
  </si>
  <si>
    <t>R03008-050000-0083</t>
  </si>
  <si>
    <t>R03008-050000-0084</t>
  </si>
  <si>
    <t>R03008-050000-0085</t>
  </si>
  <si>
    <t>R030007-080000-0081</t>
  </si>
  <si>
    <t>R030014-060700-0073</t>
  </si>
  <si>
    <t>R030014-060700-0074</t>
  </si>
  <si>
    <t>R030014-060700-0075</t>
  </si>
  <si>
    <t>R030014-060700-0076</t>
  </si>
  <si>
    <t>R030014-060700-0077</t>
  </si>
  <si>
    <t>R035516-110000-0067</t>
  </si>
  <si>
    <t>R035516-110000-0068</t>
  </si>
  <si>
    <t>R035516-110000-0069</t>
  </si>
  <si>
    <t>R035516-120000-0070</t>
  </si>
  <si>
    <t>R035516-110000-0071</t>
  </si>
  <si>
    <t>R035516-120000-0072</t>
  </si>
  <si>
    <t>R035511-120000-0058</t>
  </si>
  <si>
    <t>R035511-120000-0059</t>
  </si>
  <si>
    <t>R035511-120000-0060</t>
  </si>
  <si>
    <t>R035511-120000-0061</t>
  </si>
  <si>
    <t>R035511-120000-0062</t>
  </si>
  <si>
    <t>R035511-120000-0063</t>
  </si>
  <si>
    <t>R035511-120000-0064</t>
  </si>
  <si>
    <t>R035511-120000-0065</t>
  </si>
  <si>
    <t>R035511-120000-0066</t>
  </si>
  <si>
    <t>R035514-190000-0054</t>
  </si>
  <si>
    <t>R035514-190000-0055</t>
  </si>
  <si>
    <t>R035514-190000-0056</t>
  </si>
  <si>
    <t>R03ZM07-290000-0033</t>
  </si>
  <si>
    <t>R03ZM07-290000-0034</t>
  </si>
  <si>
    <t>R03ZM07-290000-0035</t>
  </si>
  <si>
    <t>R03ZM07-290000-0036</t>
  </si>
  <si>
    <t>R03ZM07-290000-0037</t>
  </si>
  <si>
    <t>R03ZM07-290000-0038</t>
  </si>
  <si>
    <t>R03ZM07-290000-0039</t>
  </si>
  <si>
    <t>R03ZM07-290000-0040</t>
  </si>
  <si>
    <t>R03ZM07-290000-0041</t>
  </si>
  <si>
    <t>R03ZM07-290000-0042</t>
  </si>
  <si>
    <t>R03ZM07-290000-0043</t>
  </si>
  <si>
    <t>R03ZM07-290000-0044</t>
  </si>
  <si>
    <t>R03ZM07-290000-0045</t>
  </si>
  <si>
    <t>R03ZM07-290000-0046</t>
  </si>
  <si>
    <t>R03ZM07-290000-0047</t>
  </si>
  <si>
    <t>R03ZM07-290000-0048</t>
  </si>
  <si>
    <t>R03ZM07-290000-0049</t>
  </si>
  <si>
    <t>R03ZM07-290000-0050</t>
  </si>
  <si>
    <t>R03ZM07-290000-0051</t>
  </si>
  <si>
    <t>R03ZM07-290000-0052</t>
  </si>
  <si>
    <t>R03ZM07-290000-0053</t>
  </si>
  <si>
    <t>R037724-220000-0113</t>
  </si>
  <si>
    <t>R037724-220000-0114</t>
  </si>
  <si>
    <t>R037724-220000-0115</t>
  </si>
  <si>
    <t>R037724-220000-0116</t>
  </si>
  <si>
    <t>R037724-220000-0117</t>
  </si>
  <si>
    <t>R037724-220000-0118</t>
  </si>
  <si>
    <t>R037724-220000-0119</t>
  </si>
  <si>
    <t>R037705-230000-0120</t>
  </si>
  <si>
    <t>R037705-230000-0121</t>
  </si>
  <si>
    <t>R037705-230000-0122</t>
  </si>
  <si>
    <t>R037705-230000-0123</t>
  </si>
  <si>
    <t>R037705-230000-0124</t>
  </si>
  <si>
    <t>R037705-230000-0125</t>
  </si>
  <si>
    <t>R037725-240000-0126</t>
  </si>
  <si>
    <t>R037725-240000-0127</t>
  </si>
  <si>
    <t>R037725-240000-0128</t>
  </si>
  <si>
    <t>R037725-240000-0129</t>
  </si>
  <si>
    <t>R037725-240000-0130</t>
  </si>
  <si>
    <t>R037725-240000-0131</t>
  </si>
  <si>
    <t>baigtas įgyvendinti</t>
  </si>
  <si>
    <t>Sutaupyta 3.685,54 Eur</t>
  </si>
  <si>
    <t>Sutaupyta 146,32 Eur</t>
  </si>
  <si>
    <t>Sutaupyta 515,04 Eur</t>
  </si>
  <si>
    <t xml:space="preserve">Pasirašius sutartį sutaupyta  14.304,57 Eur </t>
  </si>
  <si>
    <t xml:space="preserve">Pasirašius sutartį sutaupyta  92.784,38 Eur </t>
  </si>
  <si>
    <t>Sutaupyta 0,01 Eur</t>
  </si>
  <si>
    <t>R036630-470000-0132</t>
  </si>
  <si>
    <t>R036630-470000-0133</t>
  </si>
  <si>
    <t>R036630-470000-0134</t>
  </si>
  <si>
    <t>R036630-470000-0135</t>
  </si>
  <si>
    <t>R036630-470000-0136</t>
  </si>
  <si>
    <t>R036630-470000-0137</t>
  </si>
  <si>
    <t>R036630-470000-0138</t>
  </si>
  <si>
    <t>R036615-470000-0139</t>
  </si>
  <si>
    <t>R036615-470000-0140</t>
  </si>
  <si>
    <t>R036615-470000-0141</t>
  </si>
  <si>
    <t>R036615-470000-0142</t>
  </si>
  <si>
    <t>R036615-470000-0143</t>
  </si>
  <si>
    <t>R036609-470000-0144</t>
  </si>
  <si>
    <t>R036609-470000-0145</t>
  </si>
  <si>
    <t>R036609-470000-0146</t>
  </si>
  <si>
    <t>R036609-470000-0147</t>
  </si>
  <si>
    <t>R036609-4701000-0148</t>
  </si>
  <si>
    <t>R036609-470000-0149</t>
  </si>
  <si>
    <t>R036609-4701000-0150</t>
  </si>
  <si>
    <t>R036609-470000-0151</t>
  </si>
  <si>
    <t>R036609-470000-0152</t>
  </si>
  <si>
    <t>R036609-470000-0153</t>
  </si>
  <si>
    <t>R036609-470000-0154</t>
  </si>
  <si>
    <t>R036609-470000-0155</t>
  </si>
  <si>
    <t>R036609-470000-0156</t>
  </si>
  <si>
    <t>R036609-4701000-0157</t>
  </si>
  <si>
    <t>R036609-470000-0158</t>
  </si>
  <si>
    <t>R036609-470000-0159</t>
  </si>
  <si>
    <t>R036609-470000-0160</t>
  </si>
  <si>
    <t>R036609-470000-0161</t>
  </si>
  <si>
    <t>R036609-470000-0162</t>
  </si>
  <si>
    <t>R036609-470000-0163</t>
  </si>
  <si>
    <t>R036609-470000-0164</t>
  </si>
  <si>
    <t>R036609-470000-0165</t>
  </si>
  <si>
    <t>R036609-470000-0166</t>
  </si>
  <si>
    <t>2.2.2.3.12.</t>
  </si>
  <si>
    <t>UAB ,,MediCa klinika" teikiamų pirminės asmens sveikatos priežiūros paslaugų efektyvumo didinimas Gargžduose</t>
  </si>
  <si>
    <t>UAB ,,MediCa klinika"</t>
  </si>
  <si>
    <t>R036609-470000-0167</t>
  </si>
  <si>
    <t>R034407-270000-0168</t>
  </si>
  <si>
    <t>R034407-270000-0169</t>
  </si>
  <si>
    <t>R034407-270000-0170</t>
  </si>
  <si>
    <t>R034407-270000-0171</t>
  </si>
  <si>
    <t>R034407-270000-0172</t>
  </si>
  <si>
    <t>R034407-270000-0173</t>
  </si>
  <si>
    <t>Pasirašius sutartį sutaupyta 10.522,33 Eur</t>
  </si>
  <si>
    <t>Pagal sutartį skirta 3.178,99 EUR daugiau, nei plane</t>
  </si>
  <si>
    <t>Pagal sutartį skirta 1.240,08 EUR daugiau, nei plane</t>
  </si>
  <si>
    <t xml:space="preserve">Pasirašius sutartį sutaupyta 3.178,99 Eur </t>
  </si>
  <si>
    <t>Sutaupyta 54,33 Eur</t>
  </si>
  <si>
    <t xml:space="preserve">Išmokėta (pagal sutarį) 4.529,94 Eur daugiau, nei plane </t>
  </si>
  <si>
    <t>Pasirašius sutartį sutaupyta 5.993,67 Eur</t>
  </si>
  <si>
    <t>Pasirašius sutartį sutaupyta 186,49 Eur</t>
  </si>
  <si>
    <t>Sutaupyta 189,29 Eur</t>
  </si>
  <si>
    <t>Sutaupyta 0,28 Eur</t>
  </si>
  <si>
    <t>Pasirašius sutartį sutaupyta 3.696,66 Eur</t>
  </si>
  <si>
    <t>Pasirašius sutartį sutaupyta 4.216,06 Eur</t>
  </si>
  <si>
    <t xml:space="preserve">baigtas įgyvendinti  </t>
  </si>
  <si>
    <t>Išmokėta  (pagal sutartį) 565,02 Eur daugiau, nei plane</t>
  </si>
  <si>
    <t>Pasirašius sutartį sutaupyta 366,64 Eur</t>
  </si>
  <si>
    <t xml:space="preserve">Išmokėta (pagal sutarį) 992,43 Eur daugiau, nei plane </t>
  </si>
  <si>
    <t>Sutaupyta 6.954,97 Eur</t>
  </si>
  <si>
    <t xml:space="preserve">Išmokėta (pagal sutarį) 619,54 Eur daugiau, nei plane </t>
  </si>
  <si>
    <t>Projektas išbrauktas iš regiono projektų sąrašo</t>
  </si>
  <si>
    <t>Paraiška nepateikta, turėjo pateikti 2019-09-30</t>
  </si>
  <si>
    <t>Sutaupyta 3.937,30 Eur</t>
  </si>
  <si>
    <t>Pasirašius sutartį sutaupyta 44.361,10 Eur</t>
  </si>
  <si>
    <t>Pasirašius sutartį sutaupyta 87.440,16 Eur</t>
  </si>
  <si>
    <t>Pasirašius sutartį sutaupyta 4.733,37 Eur</t>
  </si>
  <si>
    <t>Pasirašius sutartį sutaupyta 24.710,55 Eur</t>
  </si>
  <si>
    <t>Pasirašius sutartį sutaupyta 0,46 Eur</t>
  </si>
  <si>
    <t>Pasirašius sutartį sutaupyta 0,11 Eur</t>
  </si>
  <si>
    <t>Pasirašius sutartį sutaupyta 0,01 Eur</t>
  </si>
  <si>
    <t>Pasirašius sutartį sutaupyta 0,55 Eur</t>
  </si>
  <si>
    <t>Pasirašius sutartį sutaupyta 8,00 Eur</t>
  </si>
  <si>
    <t>Pasirašius sutartį sutaupyta 0,54 Eur</t>
  </si>
  <si>
    <t>Sutaupyta 2.365,00 Eur</t>
  </si>
  <si>
    <t>Sutaupyta 174,78 Eur</t>
  </si>
  <si>
    <t>Sutaupyta 11.969,39 Eur</t>
  </si>
  <si>
    <t>Sutaupyta 5.862,45 Eur</t>
  </si>
  <si>
    <t>Pasirašius sutartį sutaupyta 65.662,50 Eur</t>
  </si>
  <si>
    <t>Pasirašius sutartį sutaupyta 864,56 Eur</t>
  </si>
  <si>
    <t>Pasirašius sutartį sutaupyta 1.700,01 Eur</t>
  </si>
  <si>
    <t>Pasirašius sutartį sutaupyta 23.231,31 Eur</t>
  </si>
  <si>
    <t>Pasirašius sutartį sutaupyta 385,89 Eur</t>
  </si>
  <si>
    <t>R030007-31000-00081</t>
  </si>
  <si>
    <t>Paslaugų organizavimo ir asmenų aptarnavimo kokybės gerinimas teikiant socialinę paramą Klaipėdos mieste I etapas</t>
  </si>
  <si>
    <t>Sutaupyta 12.280,56 Eur</t>
  </si>
  <si>
    <t>1.2.1.2.11</t>
  </si>
  <si>
    <t>R035511-120000-0181</t>
  </si>
  <si>
    <t>Pėsčiųjų ir dviratininkų susisiekimo sąlygų gerinimas Taikos g. (ruože nuo S. Daukanto iki Laisvės g.), Kretingos m.</t>
  </si>
  <si>
    <t xml:space="preserve">Kretingos rajono savivaldybės administracija </t>
  </si>
  <si>
    <t>1.2.1.2.12</t>
  </si>
  <si>
    <t>R035511-120000-0184</t>
  </si>
  <si>
    <t>Eismo saugos priemonių diegimas Palangos mieste</t>
  </si>
  <si>
    <t>1.2.1.2.13</t>
  </si>
  <si>
    <t>R035511-120000-0187</t>
  </si>
  <si>
    <t>Šilutės plento ruožo nuo Tižės g. iki geležinkelio pervažos (iki Kauno g.) rekontrukcija</t>
  </si>
  <si>
    <t xml:space="preserve">Klaipėdos miesto savivaldybės administracija </t>
  </si>
  <si>
    <t>R035511-120000-0188</t>
  </si>
  <si>
    <t>Teatro ir Sukilėlių gatvių rekonstrukcija</t>
  </si>
  <si>
    <t>Pėsčiųjų ir dviratininkų susisiekimo sąlygų gerinimas Taikos g. (ruože nuo P. Vileišio iki S. Daukanto g.), Kretingos m.</t>
  </si>
  <si>
    <t>1.2.1.4.7</t>
  </si>
  <si>
    <t>R035516-110000-0185</t>
  </si>
  <si>
    <t>1.2.1.4.8</t>
  </si>
  <si>
    <t>R035516-120000-0186</t>
  </si>
  <si>
    <t>Dviračių ir pėsčiųjų takų rekonstrukcija Neringoje</t>
  </si>
  <si>
    <t xml:space="preserve">Neringos savivaldybės administracija </t>
  </si>
  <si>
    <t>Ikimokyklinio ir priešmokyklinio ugdymo prieinamumo didinimas Klaipėdos rajone, II etapas</t>
  </si>
  <si>
    <t>Klaipėdos rajono savivaldybės administracija</t>
  </si>
  <si>
    <t>Ikimokyklinio ugdymo sąlygų gerinimas Kretingos lopšelyje-darželyje „Žilvitis“</t>
  </si>
  <si>
    <t>Kretingos rajono savivaldybės administracija</t>
  </si>
  <si>
    <t>2.2.1.2.7</t>
  </si>
  <si>
    <t>R037705-230000-0126</t>
  </si>
  <si>
    <t>Šilutės lopšelio-darželio "Ąžuoliukas" infrastruktūros modernizavimas</t>
  </si>
  <si>
    <t>Šilutės rajono savivaldybės administracija</t>
  </si>
  <si>
    <t>2.2.1.3.7</t>
  </si>
  <si>
    <t>R037725-240000-0132</t>
  </si>
  <si>
    <t>Palangos sporto centro infrastruktūros tobulinimas</t>
  </si>
  <si>
    <t>2.2.1.3.8</t>
  </si>
  <si>
    <t>R037725-240000-0133</t>
  </si>
  <si>
    <t>Neformaliojo švietimo infrastruktūros tobulinimas Klaipėdos rajone</t>
  </si>
  <si>
    <t>Pasirašius sutartį sutaupyta 76.471,83 Eur</t>
  </si>
  <si>
    <t>Sutartis pasirašyta 17.046,17 Eur didesnei sumai, nei plane</t>
  </si>
  <si>
    <t>Sutaupyta 8.655,35 Eur</t>
  </si>
  <si>
    <t>Sutaupyta 262,32 Eur</t>
  </si>
  <si>
    <t>Sutaupyta 5.098,58 Eur</t>
  </si>
  <si>
    <t>Sutaupyta 94.547,97 Eur</t>
  </si>
  <si>
    <t>Pasirašius sutartį sutaupyta 6.615,80 Eur</t>
  </si>
  <si>
    <t>Pasirašius sutartį sutaupyta 85.198,03 Eur</t>
  </si>
  <si>
    <t>Pasirašus sutartį sutaupyta 20.878,84 Eur</t>
  </si>
  <si>
    <t>Pasirašius sutartį sutaupyta 65.178,58 Eur</t>
  </si>
  <si>
    <t>Sutaupyta 85.500,36 Eur</t>
  </si>
  <si>
    <t>Sutaupyta 18.935,96 Eur</t>
  </si>
  <si>
    <t>Sutaupyta 10.725,66 Eur</t>
  </si>
  <si>
    <t>Sutaupyta 1.408,86 Eur</t>
  </si>
  <si>
    <t>Sutaupyta 37.591,56 Eur</t>
  </si>
  <si>
    <t>Sutaupyta 11,98 Eur</t>
  </si>
  <si>
    <t xml:space="preserve">Pagal sutartį išmokėta 1.528,90 Eur daugiau, nei plane </t>
  </si>
  <si>
    <t>1.2.1.2.14</t>
  </si>
  <si>
    <t>1.2.1.5.4</t>
  </si>
  <si>
    <t>1.2.1.5.5</t>
  </si>
  <si>
    <t>07.1.1-CPVA-R-904-31-0007</t>
  </si>
  <si>
    <t>10.348.092,77</t>
  </si>
  <si>
    <t>428.860,41</t>
  </si>
  <si>
    <t>5.058.814,47</t>
  </si>
  <si>
    <t>07.1.1-CPVA-R-904-31-0011</t>
  </si>
  <si>
    <t>07.1.1-CPVA-R-904-31-0009</t>
  </si>
  <si>
    <t>07.1.1-CPVA-R-904-31-0006</t>
  </si>
  <si>
    <t>07.1.1-CPVA-V-906-31-0006</t>
  </si>
  <si>
    <t>07.1.1-CPVA-R-904-31-0012</t>
  </si>
  <si>
    <t>baigtas</t>
  </si>
  <si>
    <t>32.594,32</t>
  </si>
  <si>
    <t>08.2.1-CPVA-R-908-31-0015</t>
  </si>
  <si>
    <t>07.1.1-CPVA-R-905-31-0006</t>
  </si>
  <si>
    <t>07.1.1-CPVA-R-905-31-0001</t>
  </si>
  <si>
    <t>07.1.1-CPVA-R-905-31-0003</t>
  </si>
  <si>
    <t>07.1.1-CPVA-R-905-31-0005</t>
  </si>
  <si>
    <t>08.2.1-CPVA-R-908-31-0017</t>
  </si>
  <si>
    <t>08.2.1-CPVA-R-908-31-0016</t>
  </si>
  <si>
    <t>08.2.1-CPVA-R-908-31-0009</t>
  </si>
  <si>
    <t>08.2.1-CPVA-R-908-31-0006</t>
  </si>
  <si>
    <t>08.2.1-CPVA-R-908-31-0007</t>
  </si>
  <si>
    <t>08.2.1-CPVA-R-908-31-0010</t>
  </si>
  <si>
    <t>08.2.1-CPVA-R-908-31-0008</t>
  </si>
  <si>
    <t>08.2.1-CPVA-R-908-31-0005</t>
  </si>
  <si>
    <t>5.796.331,83</t>
  </si>
  <si>
    <t>3.534.514,79</t>
  </si>
  <si>
    <t>9.330.846,62</t>
  </si>
  <si>
    <t>97.167,91</t>
  </si>
  <si>
    <t>17.018,67</t>
  </si>
  <si>
    <t>114.186,58</t>
  </si>
  <si>
    <t>Savivaldybes jungiančių turizmo trasų ir turizmo maršrutų informacinės infrastruktūros plėtra</t>
  </si>
  <si>
    <t>258.200,98</t>
  </si>
  <si>
    <t>439.248,32</t>
  </si>
  <si>
    <t>97.208,83</t>
  </si>
  <si>
    <t>52.570,04</t>
  </si>
  <si>
    <t>299798.40</t>
  </si>
  <si>
    <t>09.1.3-CPVA-R-705-0010</t>
  </si>
  <si>
    <t>09.1.3-CPVA-R-705-0009</t>
  </si>
  <si>
    <t>4.404,00</t>
  </si>
  <si>
    <t>4.265,00</t>
  </si>
  <si>
    <t>1.913,00</t>
  </si>
  <si>
    <t>1.088,00</t>
  </si>
  <si>
    <t>Viešoji įstaiga Klaipėdos miesto poliklinika</t>
  </si>
  <si>
    <t>Pasirašius sutartį sutaupyta 211398,11 Eur</t>
  </si>
  <si>
    <t>ruošiama sutartis</t>
  </si>
  <si>
    <t>Sutaupyta 9373,33</t>
  </si>
  <si>
    <t>07.1.1-CPVA-R-903-31-0001</t>
  </si>
  <si>
    <t>07.1.1-CPVA-R-903-0002</t>
  </si>
  <si>
    <t>07.1.1-CPVA-R-905-31-0009</t>
  </si>
  <si>
    <t>06.2.1-TID-R-511-31-0004</t>
  </si>
  <si>
    <t>06.2.1-TID-R-511-31-0009</t>
  </si>
  <si>
    <t>06.2.1-TID-R-511-31-0003</t>
  </si>
  <si>
    <t>06.2.1-TID-R-511-31-0006</t>
  </si>
  <si>
    <t>06.2.1-TID-R-511-31-0001</t>
  </si>
  <si>
    <t>06.2.1-TID-R-511-31-0002</t>
  </si>
  <si>
    <t>06.2.1-TID-R-511-31-0005</t>
  </si>
  <si>
    <t>06.2.1-TID-R-511-31-0007</t>
  </si>
  <si>
    <t>06.2.1-TID-R-516-31-0003</t>
  </si>
  <si>
    <t>06.2.1-TID-R-516-31-0008</t>
  </si>
  <si>
    <t>06.2.1-TID-R-516-31-0002</t>
  </si>
  <si>
    <t>06.2.1-TID-R-516-31-0004</t>
  </si>
  <si>
    <t>06.2.1-TID-R-516-31-0009</t>
  </si>
  <si>
    <t>05.3.2-APVA-R-014-31-0003</t>
  </si>
  <si>
    <t>05.3.2-APVA-R-014-31-0004</t>
  </si>
  <si>
    <t>05.3.2-APVA-R-014-31-0005</t>
  </si>
  <si>
    <t>05.3.2-APVA-R-014-31-0001</t>
  </si>
  <si>
    <t>05.3.2-APVA-R-014-31-0002</t>
  </si>
  <si>
    <t>Sutaupyta 485,56 Eur</t>
  </si>
  <si>
    <t>Sutaupyta 5608,91 Eur</t>
  </si>
  <si>
    <t>Sutaupyta 6938,58 Eur</t>
  </si>
  <si>
    <t>Sutaupyta 7163,57 Eur</t>
  </si>
  <si>
    <t>Sutaupyta 91,35 Eur</t>
  </si>
  <si>
    <t>Sutaupyta 144,11 Eur</t>
  </si>
  <si>
    <t>Pasirašius sutartį sutaupyta 9651,59 Eur.</t>
  </si>
  <si>
    <t>Sutartis pasirašyta 59333,85 Eur didesnei sumai, nei plane</t>
  </si>
  <si>
    <t>Pasirašius sutartį sutaupyta 21504,44  Eur</t>
  </si>
  <si>
    <t xml:space="preserve">Pasirašius sutartį sutaupyta  0,01 Eur </t>
  </si>
  <si>
    <t xml:space="preserve">Pasirašius sutartį sutaupyta  10321,98 Eur </t>
  </si>
  <si>
    <t xml:space="preserve">Pasirašius sutartį sutaupyta  68754,80 Eur </t>
  </si>
  <si>
    <t xml:space="preserve">Pasirašius sutartį sutaupyta  69314,07 Eur </t>
  </si>
  <si>
    <t xml:space="preserve">Pasirašius sutartį sutaupyta  131625,35 Eur </t>
  </si>
  <si>
    <t>Pasirašius sutartį sutauoyta 39323,93 Eur.</t>
  </si>
  <si>
    <t>Sutaupyta 1,63 Eur.</t>
  </si>
  <si>
    <t>Sutaupyta 56,49 Eur.</t>
  </si>
  <si>
    <t>Tikslas: Sumažinti regiono savivaldybių  išsivystymo disproporcijas, užtikrinti tolygią ir tvarią regiono plėtrą</t>
  </si>
  <si>
    <r>
      <t>R032990</t>
    </r>
    <r>
      <rPr>
        <sz val="10"/>
        <rFont val="Times New Roman"/>
        <family val="1"/>
      </rPr>
      <t>6</t>
    </r>
    <r>
      <rPr>
        <sz val="10"/>
        <rFont val="Times New Roman"/>
        <family val="1"/>
        <charset val="186"/>
      </rPr>
      <t>-31000-0010</t>
    </r>
  </si>
  <si>
    <t>Priemonė: Plėtoti savivaldybes jungiančių turizmo trasų ir turizmo maršrutų informacinę infrastruktūrą</t>
  </si>
  <si>
    <r>
      <t>P</t>
    </r>
    <r>
      <rPr>
        <sz val="10"/>
        <rFont val="Times New Roman"/>
        <family val="1"/>
        <charset val="186"/>
      </rPr>
      <t>aslaugų teikimo ir asmenų aptarnavimo kokybės gerinimas Šilutės rajono savivaldybėje</t>
    </r>
  </si>
  <si>
    <t>Tikslas: Pagerinti viešųjų paslaugų kokybę ir didinti jų prieinamumą visuomenei</t>
  </si>
  <si>
    <t>Uždavinys: Pagerinti savivaldybių pirminės sveikatos priežiūros infrastruktūrą, paslaugų prieinamumą ir kokybę</t>
  </si>
  <si>
    <t>Paslaugų teikimas Skuodo rajono gyventojams besigydantiems  DOTS kabinete</t>
  </si>
  <si>
    <t>Uždavinys: Modernizuoti socialinių paslaugų infrastruktūrą ir didinti prieinamumą, gerinti paslaugų kokybę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</si>
</sst>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L_t_-;\-* #,##0.00\ _L_t_-;_-* &quot;-&quot;??\ _L_t_-;_-@_-"/>
    <numFmt numFmtId="165" formatCode="_-* #,##0.00\ _€_-;\-* #,##0.00\ _€_-;_-* &quot;-&quot;??\ _€_-;_-@_-"/>
    <numFmt numFmtId="166" formatCode="0.000"/>
    <numFmt numFmtId="167" formatCode="#,##0_ ;\-#,##0\ "/>
  </numFmts>
  <fonts count="27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b/>
      <sz val="12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rgb="FFFF0000"/>
      <name val="Times New Roman"/>
      <family val="1"/>
      <charset val="186"/>
    </font>
    <font>
      <sz val="10"/>
      <name val="Calibri"/>
      <family val="2"/>
      <charset val="186"/>
      <scheme val="minor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  <charset val="186"/>
      <scheme val="minor"/>
    </font>
    <font>
      <sz val="10"/>
      <name val="Times New Roman"/>
      <family val="1"/>
    </font>
    <font>
      <sz val="8"/>
      <name val="Tahoma"/>
      <family val="2"/>
    </font>
    <font>
      <sz val="11"/>
      <name val="Calibri"/>
      <family val="2"/>
      <charset val="186"/>
      <scheme val="minor"/>
    </font>
    <font>
      <b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4" fillId="0" borderId="0"/>
    <xf numFmtId="4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21" fillId="0" borderId="0"/>
    <xf numFmtId="165" fontId="14" fillId="0" borderId="0" applyFont="0" applyFill="0" applyBorder="0" applyAlignment="0" applyProtection="0"/>
  </cellStyleXfs>
  <cellXfs count="324">
    <xf numFmtId="0" fontId="0" fillId="0" borderId="0" xfId="0"/>
    <xf numFmtId="0" fontId="0" fillId="0" borderId="0" xfId="0"/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top" wrapText="1"/>
    </xf>
    <xf numFmtId="0" fontId="1" fillId="0" borderId="13" xfId="0" applyFont="1" applyFill="1" applyBorder="1" applyAlignment="1">
      <alignment vertical="top" wrapText="1"/>
    </xf>
    <xf numFmtId="0" fontId="10" fillId="0" borderId="0" xfId="0" applyFont="1"/>
    <xf numFmtId="0" fontId="0" fillId="0" borderId="0" xfId="0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top" wrapText="1"/>
    </xf>
    <xf numFmtId="0" fontId="0" fillId="0" borderId="0" xfId="0" applyBorder="1" applyAlignment="1">
      <alignment wrapText="1"/>
    </xf>
    <xf numFmtId="0" fontId="7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top" wrapText="1"/>
    </xf>
    <xf numFmtId="0" fontId="7" fillId="2" borderId="2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2" borderId="13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top" wrapText="1"/>
    </xf>
    <xf numFmtId="0" fontId="1" fillId="2" borderId="14" xfId="0" applyFont="1" applyFill="1" applyBorder="1" applyAlignment="1">
      <alignment vertical="top" wrapText="1"/>
    </xf>
    <xf numFmtId="0" fontId="1" fillId="2" borderId="13" xfId="0" applyFont="1" applyFill="1" applyBorder="1" applyAlignment="1">
      <alignment vertical="top" wrapText="1"/>
    </xf>
    <xf numFmtId="0" fontId="9" fillId="2" borderId="13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16" fillId="0" borderId="0" xfId="0" applyFont="1"/>
    <xf numFmtId="0" fontId="17" fillId="0" borderId="0" xfId="0" applyFont="1"/>
    <xf numFmtId="0" fontId="17" fillId="0" borderId="0" xfId="0" applyFont="1" applyAlignment="1">
      <alignment vertical="center"/>
    </xf>
    <xf numFmtId="0" fontId="18" fillId="0" borderId="1" xfId="0" applyFont="1" applyBorder="1" applyAlignment="1">
      <alignment vertical="center" wrapText="1"/>
    </xf>
    <xf numFmtId="0" fontId="18" fillId="0" borderId="0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left" vertical="top" wrapText="1"/>
    </xf>
    <xf numFmtId="0" fontId="17" fillId="3" borderId="1" xfId="0" applyFont="1" applyFill="1" applyBorder="1" applyAlignment="1">
      <alignment vertical="center" wrapText="1"/>
    </xf>
    <xf numFmtId="0" fontId="17" fillId="3" borderId="3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0" fillId="3" borderId="0" xfId="0" applyFill="1"/>
    <xf numFmtId="0" fontId="18" fillId="0" borderId="1" xfId="0" applyFont="1" applyBorder="1" applyAlignment="1" applyProtection="1">
      <alignment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1" fontId="18" fillId="0" borderId="1" xfId="0" applyNumberFormat="1" applyFont="1" applyBorder="1" applyAlignment="1">
      <alignment horizontal="center" vertical="center" wrapText="1"/>
    </xf>
    <xf numFmtId="1" fontId="18" fillId="0" borderId="14" xfId="0" applyNumberFormat="1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2" borderId="16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top" wrapText="1"/>
    </xf>
    <xf numFmtId="0" fontId="1" fillId="0" borderId="21" xfId="0" applyFont="1" applyFill="1" applyBorder="1" applyAlignment="1">
      <alignment vertical="top" wrapText="1"/>
    </xf>
    <xf numFmtId="0" fontId="9" fillId="2" borderId="1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0" fillId="0" borderId="0" xfId="0" applyFont="1"/>
    <xf numFmtId="0" fontId="7" fillId="2" borderId="14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8" fillId="0" borderId="0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26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7" fillId="2" borderId="2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0" fillId="0" borderId="0" xfId="0" applyFill="1"/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vertical="top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top" wrapText="1"/>
    </xf>
    <xf numFmtId="0" fontId="1" fillId="2" borderId="30" xfId="0" applyFont="1" applyFill="1" applyBorder="1" applyAlignment="1">
      <alignment horizontal="center" vertical="top" wrapText="1"/>
    </xf>
    <xf numFmtId="0" fontId="7" fillId="2" borderId="21" xfId="0" applyFont="1" applyFill="1" applyBorder="1" applyAlignment="1">
      <alignment vertical="center" wrapText="1"/>
    </xf>
    <xf numFmtId="0" fontId="18" fillId="0" borderId="2" xfId="0" applyFont="1" applyBorder="1" applyAlignment="1">
      <alignment horizontal="center" vertical="center" wrapText="1"/>
    </xf>
    <xf numFmtId="1" fontId="18" fillId="0" borderId="2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top" wrapText="1"/>
    </xf>
    <xf numFmtId="0" fontId="18" fillId="2" borderId="21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vertical="center" wrapText="1"/>
    </xf>
    <xf numFmtId="0" fontId="5" fillId="3" borderId="25" xfId="0" applyFont="1" applyFill="1" applyBorder="1" applyAlignment="1">
      <alignment vertical="center" wrapText="1"/>
    </xf>
    <xf numFmtId="0" fontId="2" fillId="3" borderId="37" xfId="0" applyFont="1" applyFill="1" applyBorder="1" applyAlignment="1">
      <alignment vertical="center" wrapText="1"/>
    </xf>
    <xf numFmtId="0" fontId="2" fillId="3" borderId="26" xfId="0" applyFont="1" applyFill="1" applyBorder="1" applyAlignment="1">
      <alignment vertical="center" wrapText="1"/>
    </xf>
    <xf numFmtId="0" fontId="2" fillId="3" borderId="25" xfId="0" applyFont="1" applyFill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3" fillId="3" borderId="25" xfId="0" applyFont="1" applyFill="1" applyBorder="1" applyAlignment="1">
      <alignment vertical="center" wrapText="1"/>
    </xf>
    <xf numFmtId="0" fontId="8" fillId="3" borderId="13" xfId="0" applyFont="1" applyFill="1" applyBorder="1" applyAlignment="1">
      <alignment vertical="center" wrapText="1"/>
    </xf>
    <xf numFmtId="0" fontId="9" fillId="3" borderId="26" xfId="0" applyFont="1" applyFill="1" applyBorder="1" applyAlignment="1">
      <alignment vertical="center" wrapText="1"/>
    </xf>
    <xf numFmtId="0" fontId="8" fillId="3" borderId="26" xfId="0" applyFont="1" applyFill="1" applyBorder="1" applyAlignment="1">
      <alignment vertical="center" wrapText="1"/>
    </xf>
    <xf numFmtId="0" fontId="8" fillId="3" borderId="37" xfId="0" applyFont="1" applyFill="1" applyBorder="1" applyAlignment="1">
      <alignment vertical="center" wrapText="1"/>
    </xf>
    <xf numFmtId="0" fontId="8" fillId="3" borderId="25" xfId="0" applyFont="1" applyFill="1" applyBorder="1" applyAlignment="1">
      <alignment vertical="center" wrapText="1"/>
    </xf>
    <xf numFmtId="0" fontId="11" fillId="3" borderId="37" xfId="0" applyFont="1" applyFill="1" applyBorder="1" applyAlignment="1">
      <alignment vertical="center" wrapText="1"/>
    </xf>
    <xf numFmtId="0" fontId="12" fillId="3" borderId="26" xfId="0" applyFont="1" applyFill="1" applyBorder="1" applyAlignment="1">
      <alignment vertical="center" wrapText="1"/>
    </xf>
    <xf numFmtId="0" fontId="12" fillId="3" borderId="37" xfId="0" applyFont="1" applyFill="1" applyBorder="1" applyAlignment="1">
      <alignment vertical="center" wrapText="1"/>
    </xf>
    <xf numFmtId="0" fontId="11" fillId="3" borderId="26" xfId="0" applyFont="1" applyFill="1" applyBorder="1" applyAlignment="1">
      <alignment vertical="center" wrapText="1"/>
    </xf>
    <xf numFmtId="0" fontId="7" fillId="2" borderId="20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7" fillId="2" borderId="9" xfId="0" applyFont="1" applyFill="1" applyBorder="1" applyAlignment="1">
      <alignment vertical="center" wrapText="1"/>
    </xf>
    <xf numFmtId="0" fontId="7" fillId="2" borderId="25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top" wrapText="1"/>
    </xf>
    <xf numFmtId="0" fontId="1" fillId="2" borderId="23" xfId="0" applyFont="1" applyFill="1" applyBorder="1" applyAlignment="1">
      <alignment vertical="top" wrapText="1"/>
    </xf>
    <xf numFmtId="0" fontId="1" fillId="2" borderId="25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7" fillId="2" borderId="3" xfId="0" applyFont="1" applyFill="1" applyBorder="1" applyAlignment="1">
      <alignment vertical="center" wrapText="1"/>
    </xf>
    <xf numFmtId="0" fontId="7" fillId="2" borderId="23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7" fillId="2" borderId="13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 applyProtection="1">
      <alignment vertical="center" wrapText="1"/>
      <protection locked="0"/>
    </xf>
    <xf numFmtId="0" fontId="12" fillId="2" borderId="1" xfId="0" applyFont="1" applyFill="1" applyBorder="1" applyAlignment="1">
      <alignment vertical="center" wrapText="1"/>
    </xf>
    <xf numFmtId="0" fontId="0" fillId="2" borderId="0" xfId="0" applyFill="1"/>
    <xf numFmtId="0" fontId="7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167" fontId="18" fillId="2" borderId="1" xfId="7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8" fillId="2" borderId="25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23" xfId="0" applyFont="1" applyFill="1" applyBorder="1" applyAlignment="1">
      <alignment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top" wrapText="1"/>
    </xf>
    <xf numFmtId="0" fontId="3" fillId="2" borderId="26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13" xfId="0" applyFont="1" applyFill="1" applyBorder="1" applyAlignment="1">
      <alignment vertical="center" wrapText="1"/>
    </xf>
    <xf numFmtId="0" fontId="18" fillId="2" borderId="14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43" fontId="18" fillId="2" borderId="1" xfId="3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 wrapText="1"/>
    </xf>
    <xf numFmtId="43" fontId="18" fillId="2" borderId="3" xfId="3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 wrapText="1"/>
    </xf>
    <xf numFmtId="2" fontId="7" fillId="2" borderId="1" xfId="0" applyNumberFormat="1" applyFont="1" applyFill="1" applyBorder="1" applyAlignment="1">
      <alignment horizontal="left" vertical="top" wrapText="1"/>
    </xf>
    <xf numFmtId="0" fontId="12" fillId="2" borderId="4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165" fontId="18" fillId="2" borderId="1" xfId="7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8" fillId="2" borderId="21" xfId="0" applyFont="1" applyFill="1" applyBorder="1" applyAlignment="1">
      <alignment horizontal="center" vertical="top" wrapText="1"/>
    </xf>
    <xf numFmtId="43" fontId="18" fillId="2" borderId="14" xfId="3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 applyProtection="1">
      <alignment vertical="center" wrapText="1"/>
      <protection locked="0"/>
    </xf>
    <xf numFmtId="0" fontId="18" fillId="2" borderId="14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top" wrapText="1"/>
    </xf>
    <xf numFmtId="0" fontId="2" fillId="2" borderId="26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horizontal="center" vertical="center" wrapText="1"/>
    </xf>
    <xf numFmtId="1" fontId="18" fillId="2" borderId="14" xfId="0" applyNumberFormat="1" applyFont="1" applyFill="1" applyBorder="1" applyAlignment="1">
      <alignment horizontal="center" vertical="center" wrapText="1"/>
    </xf>
    <xf numFmtId="1" fontId="18" fillId="2" borderId="1" xfId="0" applyNumberFormat="1" applyFont="1" applyFill="1" applyBorder="1" applyAlignment="1">
      <alignment horizontal="center" vertical="center" wrapText="1"/>
    </xf>
    <xf numFmtId="1" fontId="18" fillId="2" borderId="2" xfId="0" applyNumberFormat="1" applyFont="1" applyFill="1" applyBorder="1" applyAlignment="1">
      <alignment horizontal="center" vertical="center" wrapText="1"/>
    </xf>
    <xf numFmtId="166" fontId="18" fillId="2" borderId="1" xfId="0" applyNumberFormat="1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18" fillId="2" borderId="21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horizontal="center" vertical="center" wrapText="1"/>
    </xf>
    <xf numFmtId="3" fontId="18" fillId="2" borderId="13" xfId="0" applyNumberFormat="1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vertical="center" wrapText="1"/>
    </xf>
    <xf numFmtId="0" fontId="9" fillId="2" borderId="26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/>
    </xf>
    <xf numFmtId="0" fontId="18" fillId="2" borderId="26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vertical="center" wrapText="1"/>
    </xf>
    <xf numFmtId="0" fontId="12" fillId="2" borderId="26" xfId="0" applyFont="1" applyFill="1" applyBorder="1" applyAlignment="1">
      <alignment vertical="center" wrapText="1"/>
    </xf>
    <xf numFmtId="0" fontId="18" fillId="2" borderId="5" xfId="0" applyFont="1" applyFill="1" applyBorder="1" applyAlignment="1">
      <alignment horizontal="center" vertical="center" wrapText="1"/>
    </xf>
    <xf numFmtId="3" fontId="18" fillId="2" borderId="1" xfId="0" applyNumberFormat="1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2" fillId="2" borderId="16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top" wrapText="1"/>
    </xf>
    <xf numFmtId="0" fontId="18" fillId="2" borderId="16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top" wrapText="1"/>
    </xf>
    <xf numFmtId="0" fontId="1" fillId="2" borderId="16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vertical="top" wrapText="1"/>
    </xf>
    <xf numFmtId="0" fontId="1" fillId="2" borderId="17" xfId="0" applyFont="1" applyFill="1" applyBorder="1" applyAlignment="1">
      <alignment vertical="top" wrapText="1"/>
    </xf>
    <xf numFmtId="0" fontId="9" fillId="2" borderId="16" xfId="0" applyFont="1" applyFill="1" applyBorder="1" applyAlignment="1">
      <alignment vertical="center" wrapText="1"/>
    </xf>
    <xf numFmtId="0" fontId="9" fillId="2" borderId="20" xfId="0" applyFont="1" applyFill="1" applyBorder="1" applyAlignment="1">
      <alignment vertical="center" wrapText="1"/>
    </xf>
    <xf numFmtId="0" fontId="1" fillId="2" borderId="27" xfId="0" applyFont="1" applyFill="1" applyBorder="1" applyAlignment="1">
      <alignment vertical="top" wrapText="1"/>
    </xf>
    <xf numFmtId="0" fontId="1" fillId="2" borderId="31" xfId="0" applyFont="1" applyFill="1" applyBorder="1" applyAlignment="1">
      <alignment vertical="top" wrapText="1"/>
    </xf>
    <xf numFmtId="0" fontId="18" fillId="2" borderId="22" xfId="0" applyFont="1" applyFill="1" applyBorder="1" applyAlignment="1">
      <alignment horizontal="center" vertical="center" wrapText="1"/>
    </xf>
    <xf numFmtId="0" fontId="16" fillId="2" borderId="0" xfId="0" applyFont="1" applyFill="1"/>
    <xf numFmtId="0" fontId="18" fillId="2" borderId="1" xfId="0" applyFont="1" applyFill="1" applyBorder="1" applyAlignment="1">
      <alignment horizontal="left" vertical="top" wrapText="1"/>
    </xf>
    <xf numFmtId="43" fontId="18" fillId="2" borderId="1" xfId="3" applyFont="1" applyFill="1" applyBorder="1" applyAlignment="1">
      <alignment horizontal="left" vertical="center" wrapText="1"/>
    </xf>
    <xf numFmtId="0" fontId="17" fillId="3" borderId="6" xfId="0" applyFont="1" applyFill="1" applyBorder="1" applyAlignment="1">
      <alignment vertical="center" wrapText="1"/>
    </xf>
    <xf numFmtId="43" fontId="18" fillId="2" borderId="2" xfId="3" applyFont="1" applyFill="1" applyBorder="1" applyAlignment="1">
      <alignment horizontal="center" vertical="center" wrapText="1"/>
    </xf>
    <xf numFmtId="43" fontId="18" fillId="2" borderId="21" xfId="3" applyFont="1" applyFill="1" applyBorder="1" applyAlignment="1">
      <alignment horizontal="center" vertical="center" wrapText="1"/>
    </xf>
    <xf numFmtId="0" fontId="18" fillId="2" borderId="22" xfId="0" applyFont="1" applyFill="1" applyBorder="1" applyAlignment="1">
      <alignment vertical="center" wrapText="1"/>
    </xf>
    <xf numFmtId="0" fontId="17" fillId="3" borderId="4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18" fillId="3" borderId="3" xfId="0" applyFont="1" applyFill="1" applyBorder="1" applyAlignment="1">
      <alignment vertical="center" wrapText="1"/>
    </xf>
    <xf numFmtId="0" fontId="18" fillId="2" borderId="21" xfId="0" applyFont="1" applyFill="1" applyBorder="1" applyAlignment="1">
      <alignment vertical="top" wrapText="1"/>
    </xf>
    <xf numFmtId="0" fontId="18" fillId="2" borderId="3" xfId="0" applyFont="1" applyFill="1" applyBorder="1" applyAlignment="1">
      <alignment horizontal="left" vertical="top" wrapText="1"/>
    </xf>
    <xf numFmtId="0" fontId="18" fillId="2" borderId="3" xfId="0" applyFont="1" applyFill="1" applyBorder="1" applyAlignment="1">
      <alignment horizontal="left" vertical="center" wrapText="1"/>
    </xf>
    <xf numFmtId="43" fontId="18" fillId="2" borderId="1" xfId="3" applyFont="1" applyFill="1" applyBorder="1" applyAlignment="1">
      <alignment vertical="center" wrapText="1"/>
    </xf>
    <xf numFmtId="43" fontId="18" fillId="2" borderId="0" xfId="3" applyFont="1" applyFill="1" applyAlignment="1">
      <alignment horizontal="center" vertical="center"/>
    </xf>
    <xf numFmtId="0" fontId="18" fillId="3" borderId="4" xfId="0" applyFont="1" applyFill="1" applyBorder="1" applyAlignment="1">
      <alignment vertical="center" wrapText="1"/>
    </xf>
    <xf numFmtId="0" fontId="18" fillId="2" borderId="8" xfId="0" applyFont="1" applyFill="1" applyBorder="1" applyAlignment="1">
      <alignment vertical="center" wrapText="1"/>
    </xf>
    <xf numFmtId="0" fontId="18" fillId="2" borderId="6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vertical="center" wrapText="1"/>
    </xf>
    <xf numFmtId="0" fontId="18" fillId="2" borderId="22" xfId="0" applyFont="1" applyFill="1" applyBorder="1" applyAlignment="1">
      <alignment vertical="top" wrapText="1"/>
    </xf>
    <xf numFmtId="0" fontId="18" fillId="3" borderId="6" xfId="0" applyFont="1" applyFill="1" applyBorder="1" applyAlignment="1">
      <alignment vertical="center" wrapText="1"/>
    </xf>
    <xf numFmtId="43" fontId="26" fillId="2" borderId="1" xfId="3" applyFont="1" applyFill="1" applyBorder="1" applyAlignment="1">
      <alignment horizontal="center" vertical="center" wrapText="1"/>
    </xf>
    <xf numFmtId="0" fontId="16" fillId="2" borderId="0" xfId="0" applyFont="1" applyFill="1" applyAlignment="1">
      <alignment vertical="center"/>
    </xf>
    <xf numFmtId="0" fontId="18" fillId="0" borderId="0" xfId="0" applyFont="1"/>
    <xf numFmtId="0" fontId="17" fillId="3" borderId="2" xfId="0" applyFont="1" applyFill="1" applyBorder="1" applyAlignment="1">
      <alignment vertical="center" wrapText="1"/>
    </xf>
    <xf numFmtId="0" fontId="17" fillId="3" borderId="5" xfId="0" applyFont="1" applyFill="1" applyBorder="1" applyAlignment="1">
      <alignment vertical="center" wrapText="1"/>
    </xf>
    <xf numFmtId="0" fontId="17" fillId="3" borderId="21" xfId="0" applyFont="1" applyFill="1" applyBorder="1" applyAlignment="1">
      <alignment vertical="center" wrapText="1"/>
    </xf>
    <xf numFmtId="44" fontId="17" fillId="3" borderId="2" xfId="2" applyFont="1" applyFill="1" applyBorder="1" applyAlignment="1">
      <alignment vertical="center" wrapText="1"/>
    </xf>
    <xf numFmtId="44" fontId="17" fillId="3" borderId="5" xfId="2" applyFont="1" applyFill="1" applyBorder="1" applyAlignment="1">
      <alignment vertical="center" wrapText="1"/>
    </xf>
    <xf numFmtId="44" fontId="17" fillId="3" borderId="21" xfId="2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vertical="center" wrapText="1"/>
    </xf>
    <xf numFmtId="0" fontId="17" fillId="5" borderId="5" xfId="0" applyFont="1" applyFill="1" applyBorder="1" applyAlignment="1">
      <alignment vertical="center" wrapText="1"/>
    </xf>
    <xf numFmtId="0" fontId="17" fillId="5" borderId="21" xfId="0" applyFont="1" applyFill="1" applyBorder="1" applyAlignment="1">
      <alignment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2" xfId="1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0" fillId="3" borderId="32" xfId="0" applyFill="1" applyBorder="1" applyAlignment="1"/>
    <xf numFmtId="0" fontId="0" fillId="3" borderId="33" xfId="0" applyFill="1" applyBorder="1" applyAlignment="1"/>
    <xf numFmtId="0" fontId="5" fillId="3" borderId="34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29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8" fillId="3" borderId="2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vertical="center" wrapText="1"/>
    </xf>
    <xf numFmtId="0" fontId="8" fillId="3" borderId="29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11" fillId="3" borderId="5" xfId="0" applyFont="1" applyFill="1" applyBorder="1" applyAlignment="1">
      <alignment vertical="center" wrapText="1"/>
    </xf>
    <xf numFmtId="0" fontId="11" fillId="3" borderId="29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5" fillId="3" borderId="29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18" fillId="0" borderId="1" xfId="0" applyFont="1" applyFill="1" applyBorder="1" applyAlignment="1">
      <alignment horizontal="left" vertical="top" wrapText="1"/>
    </xf>
    <xf numFmtId="165" fontId="18" fillId="2" borderId="1" xfId="0" applyNumberFormat="1" applyFont="1" applyFill="1" applyBorder="1" applyAlignment="1">
      <alignment horizontal="left" vertical="center" wrapText="1"/>
    </xf>
    <xf numFmtId="165" fontId="18" fillId="2" borderId="1" xfId="0" applyNumberFormat="1" applyFont="1" applyFill="1" applyBorder="1" applyAlignment="1">
      <alignment horizontal="left" vertical="top" wrapText="1"/>
    </xf>
    <xf numFmtId="0" fontId="18" fillId="2" borderId="1" xfId="0" applyFont="1" applyFill="1" applyBorder="1" applyAlignment="1">
      <alignment horizontal="left" wrapText="1"/>
    </xf>
    <xf numFmtId="43" fontId="16" fillId="0" borderId="0" xfId="3" applyFont="1" applyFill="1"/>
    <xf numFmtId="43" fontId="17" fillId="4" borderId="3" xfId="3" applyFont="1" applyFill="1" applyBorder="1" applyAlignment="1">
      <alignment horizontal="center" vertical="center" wrapText="1"/>
    </xf>
    <xf numFmtId="43" fontId="16" fillId="4" borderId="6" xfId="3" applyFont="1" applyFill="1" applyBorder="1" applyAlignment="1">
      <alignment horizontal="center" vertical="center" wrapText="1"/>
    </xf>
    <xf numFmtId="43" fontId="18" fillId="2" borderId="1" xfId="3" applyFont="1" applyFill="1" applyBorder="1" applyAlignment="1">
      <alignment horizontal="center" vertical="top" wrapText="1"/>
    </xf>
    <xf numFmtId="43" fontId="16" fillId="0" borderId="0" xfId="3" applyFont="1"/>
    <xf numFmtId="43" fontId="17" fillId="4" borderId="2" xfId="3" applyFont="1" applyFill="1" applyBorder="1" applyAlignment="1">
      <alignment horizontal="center" vertical="center" wrapText="1"/>
    </xf>
    <xf numFmtId="43" fontId="17" fillId="4" borderId="5" xfId="3" applyFont="1" applyFill="1" applyBorder="1" applyAlignment="1">
      <alignment horizontal="center" vertical="center" wrapText="1"/>
    </xf>
    <xf numFmtId="43" fontId="17" fillId="4" borderId="21" xfId="3" applyFont="1" applyFill="1" applyBorder="1" applyAlignment="1">
      <alignment horizontal="center" vertical="center" wrapText="1"/>
    </xf>
    <xf numFmtId="43" fontId="17" fillId="4" borderId="1" xfId="3" applyFont="1" applyFill="1" applyBorder="1" applyAlignment="1">
      <alignment horizontal="center" vertical="center" wrapText="1"/>
    </xf>
    <xf numFmtId="43" fontId="17" fillId="4" borderId="4" xfId="3" applyFont="1" applyFill="1" applyBorder="1" applyAlignment="1">
      <alignment horizontal="center" vertical="center" wrapText="1"/>
    </xf>
    <xf numFmtId="43" fontId="24" fillId="2" borderId="0" xfId="3" applyFont="1" applyFill="1" applyAlignment="1">
      <alignment horizontal="center" vertical="center"/>
    </xf>
    <xf numFmtId="43" fontId="25" fillId="2" borderId="1" xfId="3" applyFont="1" applyFill="1" applyBorder="1" applyAlignment="1">
      <alignment horizontal="center" vertical="center"/>
    </xf>
    <xf numFmtId="43" fontId="25" fillId="2" borderId="0" xfId="3" applyFont="1" applyFill="1"/>
    <xf numFmtId="43" fontId="16" fillId="2" borderId="0" xfId="3" applyFont="1" applyFill="1"/>
    <xf numFmtId="43" fontId="7" fillId="2" borderId="1" xfId="3" quotePrefix="1" applyFont="1" applyFill="1" applyBorder="1" applyAlignment="1">
      <alignment horizontal="center" vertical="center" wrapText="1"/>
    </xf>
    <xf numFmtId="43" fontId="7" fillId="2" borderId="1" xfId="3" applyFont="1" applyFill="1" applyBorder="1" applyAlignment="1">
      <alignment horizontal="center" vertical="center" wrapText="1"/>
    </xf>
  </cellXfs>
  <cellStyles count="8">
    <cellStyle name="Įprastas" xfId="0" builtinId="0"/>
    <cellStyle name="Įprastas 2" xfId="1" xr:uid="{00000000-0005-0000-0000-000001000000}"/>
    <cellStyle name="Kablelis" xfId="3" builtinId="3"/>
    <cellStyle name="Kablelis 2" xfId="4" xr:uid="{00000000-0005-0000-0000-000003000000}"/>
    <cellStyle name="Kablelis 2 3" xfId="7" xr:uid="{00000000-0005-0000-0000-000004000000}"/>
    <cellStyle name="Kablelis 3" xfId="5" xr:uid="{00000000-0005-0000-0000-000005000000}"/>
    <cellStyle name="Paprastas 2" xfId="6" xr:uid="{00000000-0005-0000-0000-000006000000}"/>
    <cellStyle name="Valiuta" xfId="2" builtinId="4"/>
  </cellStyles>
  <dxfs count="2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225"/>
  <sheetViews>
    <sheetView tabSelected="1" topLeftCell="A25" zoomScale="70" zoomScaleNormal="70" workbookViewId="0">
      <selection activeCell="L31" sqref="L31"/>
    </sheetView>
  </sheetViews>
  <sheetFormatPr defaultRowHeight="12.75" x14ac:dyDescent="0.2"/>
  <cols>
    <col min="1" max="1" width="4.42578125" style="26" customWidth="1"/>
    <col min="2" max="2" width="9.28515625" style="26" customWidth="1"/>
    <col min="3" max="3" width="12.28515625" style="26" customWidth="1"/>
    <col min="4" max="4" width="21.140625" style="26" customWidth="1"/>
    <col min="5" max="5" width="12" style="26" customWidth="1"/>
    <col min="6" max="6" width="10.85546875" style="60" customWidth="1"/>
    <col min="7" max="7" width="13" style="26" customWidth="1"/>
    <col min="8" max="8" width="18.85546875" style="312" customWidth="1"/>
    <col min="9" max="9" width="13.5703125" style="312" customWidth="1"/>
    <col min="10" max="10" width="12.5703125" style="312" customWidth="1"/>
    <col min="11" max="11" width="12.42578125" style="312" customWidth="1"/>
    <col min="12" max="12" width="14.7109375" style="312" customWidth="1"/>
    <col min="13" max="13" width="13.5703125" style="312" customWidth="1"/>
    <col min="14" max="14" width="13" style="312" customWidth="1"/>
    <col min="15" max="15" width="16.7109375" style="312" customWidth="1"/>
    <col min="16" max="16" width="13.85546875" style="308" bestFit="1" customWidth="1"/>
    <col min="17" max="17" width="14.7109375" style="308" customWidth="1"/>
    <col min="18" max="18" width="12.5703125" style="308" customWidth="1"/>
    <col min="19" max="19" width="18.28515625" style="308" customWidth="1"/>
    <col min="20" max="20" width="13.5703125" style="303" customWidth="1"/>
    <col min="21" max="16384" width="9.140625" style="26"/>
  </cols>
  <sheetData>
    <row r="1" spans="2:20" x14ac:dyDescent="0.2">
      <c r="B1" s="27" t="s">
        <v>27</v>
      </c>
    </row>
    <row r="2" spans="2:20" x14ac:dyDescent="0.2">
      <c r="B2" s="28" t="s">
        <v>9</v>
      </c>
    </row>
    <row r="3" spans="2:20" x14ac:dyDescent="0.2">
      <c r="B3" s="266" t="s">
        <v>26</v>
      </c>
      <c r="C3" s="266" t="s">
        <v>21</v>
      </c>
      <c r="D3" s="266" t="s">
        <v>7</v>
      </c>
      <c r="E3" s="266" t="s">
        <v>0</v>
      </c>
      <c r="F3" s="266" t="s">
        <v>30</v>
      </c>
      <c r="G3" s="271" t="s">
        <v>23</v>
      </c>
      <c r="H3" s="313" t="s">
        <v>52</v>
      </c>
      <c r="I3" s="314"/>
      <c r="J3" s="314"/>
      <c r="K3" s="315"/>
      <c r="L3" s="313" t="s">
        <v>36</v>
      </c>
      <c r="M3" s="314"/>
      <c r="N3" s="314"/>
      <c r="O3" s="315"/>
      <c r="P3" s="273" t="s">
        <v>33</v>
      </c>
      <c r="Q3" s="302"/>
      <c r="R3" s="302"/>
      <c r="S3" s="302"/>
      <c r="T3" s="266" t="s">
        <v>1</v>
      </c>
    </row>
    <row r="4" spans="2:20" x14ac:dyDescent="0.2">
      <c r="B4" s="267"/>
      <c r="C4" s="267"/>
      <c r="D4" s="267"/>
      <c r="E4" s="267"/>
      <c r="F4" s="267"/>
      <c r="G4" s="272"/>
      <c r="H4" s="309" t="s">
        <v>31</v>
      </c>
      <c r="I4" s="309" t="s">
        <v>50</v>
      </c>
      <c r="J4" s="309" t="s">
        <v>49</v>
      </c>
      <c r="K4" s="309" t="s">
        <v>32</v>
      </c>
      <c r="L4" s="309" t="s">
        <v>31</v>
      </c>
      <c r="M4" s="309" t="s">
        <v>50</v>
      </c>
      <c r="N4" s="309" t="s">
        <v>49</v>
      </c>
      <c r="O4" s="309" t="s">
        <v>32</v>
      </c>
      <c r="P4" s="316" t="s">
        <v>35</v>
      </c>
      <c r="Q4" s="309" t="s">
        <v>51</v>
      </c>
      <c r="R4" s="309" t="s">
        <v>49</v>
      </c>
      <c r="S4" s="309" t="s">
        <v>34</v>
      </c>
      <c r="T4" s="267"/>
    </row>
    <row r="5" spans="2:20" ht="64.5" customHeight="1" x14ac:dyDescent="0.2">
      <c r="B5" s="267"/>
      <c r="C5" s="267"/>
      <c r="D5" s="267"/>
      <c r="E5" s="267"/>
      <c r="F5" s="267"/>
      <c r="G5" s="272"/>
      <c r="H5" s="317"/>
      <c r="I5" s="317"/>
      <c r="J5" s="317"/>
      <c r="K5" s="317"/>
      <c r="L5" s="317"/>
      <c r="M5" s="317"/>
      <c r="N5" s="317"/>
      <c r="O5" s="317"/>
      <c r="P5" s="309"/>
      <c r="Q5" s="317"/>
      <c r="R5" s="317"/>
      <c r="S5" s="310"/>
      <c r="T5" s="267"/>
    </row>
    <row r="6" spans="2:20" x14ac:dyDescent="0.2">
      <c r="B6" s="32" t="s">
        <v>2</v>
      </c>
      <c r="C6" s="260" t="s">
        <v>62</v>
      </c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1"/>
      <c r="R6" s="261"/>
      <c r="S6" s="261"/>
      <c r="T6" s="262"/>
    </row>
    <row r="7" spans="2:20" x14ac:dyDescent="0.2">
      <c r="B7" s="32" t="s">
        <v>3</v>
      </c>
      <c r="C7" s="260" t="s">
        <v>1116</v>
      </c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261"/>
      <c r="R7" s="261"/>
      <c r="S7" s="261"/>
      <c r="T7" s="262"/>
    </row>
    <row r="8" spans="2:20" x14ac:dyDescent="0.2">
      <c r="B8" s="32" t="s">
        <v>4</v>
      </c>
      <c r="C8" s="260" t="s">
        <v>60</v>
      </c>
      <c r="D8" s="261"/>
      <c r="E8" s="261"/>
      <c r="F8" s="261"/>
      <c r="G8" s="261"/>
      <c r="H8" s="261"/>
      <c r="I8" s="261"/>
      <c r="J8" s="261"/>
      <c r="K8" s="261"/>
      <c r="L8" s="261"/>
      <c r="M8" s="261"/>
      <c r="N8" s="261"/>
      <c r="O8" s="261"/>
      <c r="P8" s="261"/>
      <c r="Q8" s="261"/>
      <c r="R8" s="261"/>
      <c r="S8" s="261"/>
      <c r="T8" s="262"/>
    </row>
    <row r="9" spans="2:20" x14ac:dyDescent="0.2">
      <c r="B9" s="33" t="s">
        <v>5</v>
      </c>
      <c r="C9" s="260" t="s">
        <v>61</v>
      </c>
      <c r="D9" s="261"/>
      <c r="E9" s="261"/>
      <c r="F9" s="261"/>
      <c r="G9" s="261"/>
      <c r="H9" s="261"/>
      <c r="I9" s="261"/>
      <c r="J9" s="261"/>
      <c r="K9" s="261"/>
      <c r="L9" s="261"/>
      <c r="M9" s="261"/>
      <c r="N9" s="261"/>
      <c r="O9" s="261"/>
      <c r="P9" s="261"/>
      <c r="Q9" s="261"/>
      <c r="R9" s="261"/>
      <c r="S9" s="261"/>
      <c r="T9" s="262"/>
    </row>
    <row r="10" spans="2:20" s="235" customFormat="1" ht="63.75" x14ac:dyDescent="0.2">
      <c r="B10" s="36" t="s">
        <v>63</v>
      </c>
      <c r="C10" s="36" t="s">
        <v>66</v>
      </c>
      <c r="D10" s="36" t="s">
        <v>67</v>
      </c>
      <c r="E10" s="36" t="s">
        <v>64</v>
      </c>
      <c r="F10" s="234" t="s">
        <v>562</v>
      </c>
      <c r="G10" s="164" t="s">
        <v>563</v>
      </c>
      <c r="H10" s="173">
        <v>5718139.2000000002</v>
      </c>
      <c r="I10" s="173">
        <v>4860417.8899999997</v>
      </c>
      <c r="J10" s="173">
        <v>428860.41</v>
      </c>
      <c r="K10" s="173">
        <v>428860.9</v>
      </c>
      <c r="L10" s="173" t="s">
        <v>1033</v>
      </c>
      <c r="M10" s="173">
        <v>4860417.8899999997</v>
      </c>
      <c r="N10" s="173" t="s">
        <v>1034</v>
      </c>
      <c r="O10" s="173" t="s">
        <v>1035</v>
      </c>
      <c r="P10" s="173">
        <v>116720.82</v>
      </c>
      <c r="Q10" s="173">
        <v>107256.97</v>
      </c>
      <c r="R10" s="173">
        <v>9463.85</v>
      </c>
      <c r="S10" s="173">
        <v>875.47</v>
      </c>
      <c r="T10" s="164"/>
    </row>
    <row r="11" spans="2:20" s="235" customFormat="1" ht="51" x14ac:dyDescent="0.2">
      <c r="B11" s="36" t="s">
        <v>65</v>
      </c>
      <c r="C11" s="36" t="s">
        <v>69</v>
      </c>
      <c r="D11" s="36" t="s">
        <v>70</v>
      </c>
      <c r="E11" s="36" t="s">
        <v>64</v>
      </c>
      <c r="F11" s="234" t="s">
        <v>562</v>
      </c>
      <c r="G11" s="236" t="s">
        <v>765</v>
      </c>
      <c r="H11" s="173">
        <v>2898518.86</v>
      </c>
      <c r="I11" s="173">
        <v>2107253.0099999998</v>
      </c>
      <c r="J11" s="173">
        <v>185934.09</v>
      </c>
      <c r="K11" s="173">
        <v>605331.76</v>
      </c>
      <c r="L11" s="173" t="s">
        <v>559</v>
      </c>
      <c r="M11" s="173" t="s">
        <v>559</v>
      </c>
      <c r="N11" s="173" t="s">
        <v>559</v>
      </c>
      <c r="O11" s="173" t="s">
        <v>559</v>
      </c>
      <c r="P11" s="173" t="s">
        <v>559</v>
      </c>
      <c r="Q11" s="173" t="s">
        <v>559</v>
      </c>
      <c r="R11" s="173" t="s">
        <v>559</v>
      </c>
      <c r="S11" s="173" t="s">
        <v>559</v>
      </c>
      <c r="T11" s="164"/>
    </row>
    <row r="12" spans="2:20" s="235" customFormat="1" ht="63.75" x14ac:dyDescent="0.2">
      <c r="B12" s="36" t="s">
        <v>68</v>
      </c>
      <c r="C12" s="36" t="s">
        <v>72</v>
      </c>
      <c r="D12" s="36" t="s">
        <v>73</v>
      </c>
      <c r="E12" s="36" t="s">
        <v>64</v>
      </c>
      <c r="F12" s="234" t="s">
        <v>562</v>
      </c>
      <c r="G12" s="164" t="s">
        <v>765</v>
      </c>
      <c r="H12" s="173">
        <v>3097295.25</v>
      </c>
      <c r="I12" s="173">
        <v>200000</v>
      </c>
      <c r="J12" s="237">
        <v>17647.060000000001</v>
      </c>
      <c r="K12" s="173">
        <v>2879648.19</v>
      </c>
      <c r="L12" s="173" t="s">
        <v>559</v>
      </c>
      <c r="M12" s="173" t="s">
        <v>559</v>
      </c>
      <c r="N12" s="173" t="s">
        <v>559</v>
      </c>
      <c r="O12" s="173" t="s">
        <v>559</v>
      </c>
      <c r="P12" s="173" t="s">
        <v>559</v>
      </c>
      <c r="Q12" s="173" t="s">
        <v>559</v>
      </c>
      <c r="R12" s="173" t="s">
        <v>559</v>
      </c>
      <c r="S12" s="173" t="s">
        <v>559</v>
      </c>
      <c r="T12" s="164"/>
    </row>
    <row r="13" spans="2:20" s="235" customFormat="1" ht="117.75" customHeight="1" x14ac:dyDescent="0.2">
      <c r="B13" s="36" t="s">
        <v>71</v>
      </c>
      <c r="C13" s="36" t="s">
        <v>75</v>
      </c>
      <c r="D13" s="36" t="s">
        <v>76</v>
      </c>
      <c r="E13" s="36" t="s">
        <v>64</v>
      </c>
      <c r="F13" s="234" t="s">
        <v>562</v>
      </c>
      <c r="G13" s="164" t="s">
        <v>563</v>
      </c>
      <c r="H13" s="173">
        <v>1908051.08</v>
      </c>
      <c r="I13" s="173">
        <v>1621843.01</v>
      </c>
      <c r="J13" s="173">
        <v>143103.81</v>
      </c>
      <c r="K13" s="173">
        <v>143104.26</v>
      </c>
      <c r="L13" s="173">
        <v>1908051.08</v>
      </c>
      <c r="M13" s="173">
        <v>1621843.01</v>
      </c>
      <c r="N13" s="173">
        <v>143103.81</v>
      </c>
      <c r="O13" s="173">
        <v>143104.26</v>
      </c>
      <c r="P13" s="173">
        <f>1824452.44-177048.78</f>
        <v>1647403.66</v>
      </c>
      <c r="Q13" s="173">
        <v>1415713.25</v>
      </c>
      <c r="R13" s="173">
        <v>124915.89</v>
      </c>
      <c r="S13" s="173">
        <f>283823.3-177048.78</f>
        <v>106774.51999999999</v>
      </c>
      <c r="T13" s="164" t="s">
        <v>962</v>
      </c>
    </row>
    <row r="14" spans="2:20" s="235" customFormat="1" ht="38.25" x14ac:dyDescent="0.2">
      <c r="B14" s="36" t="s">
        <v>74</v>
      </c>
      <c r="C14" s="36" t="s">
        <v>78</v>
      </c>
      <c r="D14" s="36" t="s">
        <v>79</v>
      </c>
      <c r="E14" s="36" t="s">
        <v>64</v>
      </c>
      <c r="F14" s="234" t="s">
        <v>562</v>
      </c>
      <c r="G14" s="164" t="s">
        <v>563</v>
      </c>
      <c r="H14" s="173">
        <v>1542755.68</v>
      </c>
      <c r="I14" s="173">
        <v>1306910</v>
      </c>
      <c r="J14" s="173">
        <v>115315.59</v>
      </c>
      <c r="K14" s="173">
        <v>120530.09</v>
      </c>
      <c r="L14" s="173">
        <v>1542755.68</v>
      </c>
      <c r="M14" s="173">
        <v>1306910</v>
      </c>
      <c r="N14" s="173">
        <v>115315.59</v>
      </c>
      <c r="O14" s="173">
        <v>120530.09</v>
      </c>
      <c r="P14" s="173">
        <f>SUM(Q14:S14)</f>
        <v>260295.54</v>
      </c>
      <c r="Q14" s="173">
        <v>238787.13</v>
      </c>
      <c r="R14" s="173">
        <v>21069.46</v>
      </c>
      <c r="S14" s="173">
        <v>438.95</v>
      </c>
      <c r="T14" s="164"/>
    </row>
    <row r="15" spans="2:20" s="235" customFormat="1" ht="102" x14ac:dyDescent="0.2">
      <c r="B15" s="36" t="s">
        <v>77</v>
      </c>
      <c r="C15" s="36" t="s">
        <v>81</v>
      </c>
      <c r="D15" s="36" t="s">
        <v>82</v>
      </c>
      <c r="E15" s="36" t="s">
        <v>64</v>
      </c>
      <c r="F15" s="234" t="s">
        <v>562</v>
      </c>
      <c r="G15" s="164" t="s">
        <v>563</v>
      </c>
      <c r="H15" s="173">
        <v>2851033</v>
      </c>
      <c r="I15" s="173">
        <v>2404511.48</v>
      </c>
      <c r="J15" s="173">
        <v>212162.78</v>
      </c>
      <c r="K15" s="173">
        <v>234358.74</v>
      </c>
      <c r="L15" s="173">
        <v>3088557.07</v>
      </c>
      <c r="M15" s="173">
        <v>2404511.48</v>
      </c>
      <c r="N15" s="173">
        <v>212162.78</v>
      </c>
      <c r="O15" s="173">
        <v>471882.81</v>
      </c>
      <c r="P15" s="173">
        <f>SUM(Q15:S15)</f>
        <v>484874.93000000005</v>
      </c>
      <c r="Q15" s="173">
        <v>445540.4</v>
      </c>
      <c r="R15" s="173">
        <v>39312.39</v>
      </c>
      <c r="S15" s="173">
        <v>22.14</v>
      </c>
      <c r="T15" s="164"/>
    </row>
    <row r="16" spans="2:20" s="235" customFormat="1" ht="76.5" x14ac:dyDescent="0.2">
      <c r="B16" s="36" t="s">
        <v>80</v>
      </c>
      <c r="C16" s="36" t="s">
        <v>84</v>
      </c>
      <c r="D16" s="36" t="s">
        <v>85</v>
      </c>
      <c r="E16" s="36" t="s">
        <v>64</v>
      </c>
      <c r="F16" s="234" t="s">
        <v>562</v>
      </c>
      <c r="G16" s="164" t="s">
        <v>563</v>
      </c>
      <c r="H16" s="173">
        <v>1719912.39</v>
      </c>
      <c r="I16" s="173">
        <v>1231595</v>
      </c>
      <c r="J16" s="173">
        <v>108670.14</v>
      </c>
      <c r="K16" s="173">
        <v>379647.25</v>
      </c>
      <c r="L16" s="173">
        <v>1719912.39</v>
      </c>
      <c r="M16" s="173">
        <v>1231595</v>
      </c>
      <c r="N16" s="173">
        <v>108670.14</v>
      </c>
      <c r="O16" s="173">
        <v>379647.25</v>
      </c>
      <c r="P16" s="173">
        <v>897632.76</v>
      </c>
      <c r="Q16" s="173">
        <v>723912.47</v>
      </c>
      <c r="R16" s="173">
        <v>63874.63</v>
      </c>
      <c r="S16" s="173">
        <v>109845.66</v>
      </c>
      <c r="T16" s="164"/>
    </row>
    <row r="17" spans="2:20" s="235" customFormat="1" ht="63.75" x14ac:dyDescent="0.2">
      <c r="B17" s="36" t="s">
        <v>83</v>
      </c>
      <c r="C17" s="36" t="s">
        <v>87</v>
      </c>
      <c r="D17" s="36" t="s">
        <v>88</v>
      </c>
      <c r="E17" s="36" t="s">
        <v>64</v>
      </c>
      <c r="F17" s="234" t="s">
        <v>562</v>
      </c>
      <c r="G17" s="164" t="s">
        <v>563</v>
      </c>
      <c r="H17" s="173">
        <v>971736.8</v>
      </c>
      <c r="I17" s="173">
        <v>825976.28</v>
      </c>
      <c r="J17" s="173">
        <v>72880.259999999995</v>
      </c>
      <c r="K17" s="173">
        <v>72880.259999999995</v>
      </c>
      <c r="L17" s="173">
        <v>971736.8</v>
      </c>
      <c r="M17" s="173">
        <v>825976.28</v>
      </c>
      <c r="N17" s="173">
        <v>72880.259999999995</v>
      </c>
      <c r="O17" s="173">
        <v>72880.259999999995</v>
      </c>
      <c r="P17" s="173">
        <f>SUM(Q17:S17)</f>
        <v>267744.69999999995</v>
      </c>
      <c r="Q17" s="173">
        <v>244123.51999999999</v>
      </c>
      <c r="R17" s="173">
        <v>21540.32</v>
      </c>
      <c r="S17" s="173">
        <v>2080.86</v>
      </c>
      <c r="T17" s="164"/>
    </row>
    <row r="18" spans="2:20" s="235" customFormat="1" ht="38.25" x14ac:dyDescent="0.2">
      <c r="B18" s="36" t="s">
        <v>86</v>
      </c>
      <c r="C18" s="36" t="s">
        <v>1117</v>
      </c>
      <c r="D18" s="36" t="s">
        <v>91</v>
      </c>
      <c r="E18" s="36" t="s">
        <v>64</v>
      </c>
      <c r="F18" s="234" t="s">
        <v>562</v>
      </c>
      <c r="G18" s="164" t="s">
        <v>883</v>
      </c>
      <c r="H18" s="173">
        <v>15772939.59</v>
      </c>
      <c r="I18" s="173">
        <v>11564519</v>
      </c>
      <c r="J18" s="173">
        <v>1020399</v>
      </c>
      <c r="K18" s="173">
        <v>3188021.59</v>
      </c>
      <c r="L18" s="173">
        <v>15772939.59</v>
      </c>
      <c r="M18" s="173">
        <v>11564519</v>
      </c>
      <c r="N18" s="173">
        <v>1020399</v>
      </c>
      <c r="O18" s="173">
        <v>3188021.59</v>
      </c>
      <c r="P18" s="173">
        <v>15772939.59</v>
      </c>
      <c r="Q18" s="173">
        <v>11564519</v>
      </c>
      <c r="R18" s="173">
        <v>1020399</v>
      </c>
      <c r="S18" s="173">
        <v>3188021.59</v>
      </c>
      <c r="T18" s="164"/>
    </row>
    <row r="19" spans="2:20" s="235" customFormat="1" ht="38.25" x14ac:dyDescent="0.2">
      <c r="B19" s="36" t="s">
        <v>89</v>
      </c>
      <c r="C19" s="36" t="s">
        <v>93</v>
      </c>
      <c r="D19" s="36" t="s">
        <v>94</v>
      </c>
      <c r="E19" s="36" t="s">
        <v>64</v>
      </c>
      <c r="F19" s="234" t="s">
        <v>562</v>
      </c>
      <c r="G19" s="164" t="s">
        <v>563</v>
      </c>
      <c r="H19" s="173">
        <v>1588427.27</v>
      </c>
      <c r="I19" s="173">
        <v>1204836.83</v>
      </c>
      <c r="J19" s="173">
        <v>106309.14</v>
      </c>
      <c r="K19" s="173">
        <v>277281.3</v>
      </c>
      <c r="L19" s="173">
        <v>1588427.27</v>
      </c>
      <c r="M19" s="173">
        <v>1204836.83</v>
      </c>
      <c r="N19" s="173">
        <v>106309.14</v>
      </c>
      <c r="O19" s="173">
        <v>277281.3</v>
      </c>
      <c r="P19" s="173">
        <v>728347.89</v>
      </c>
      <c r="Q19" s="173">
        <v>615554.77</v>
      </c>
      <c r="R19" s="173">
        <v>54313.66</v>
      </c>
      <c r="S19" s="173">
        <v>58479.46</v>
      </c>
      <c r="T19" s="164"/>
    </row>
    <row r="20" spans="2:20" s="235" customFormat="1" ht="38.25" x14ac:dyDescent="0.2">
      <c r="B20" s="36" t="s">
        <v>92</v>
      </c>
      <c r="C20" s="36" t="s">
        <v>96</v>
      </c>
      <c r="D20" s="36" t="s">
        <v>97</v>
      </c>
      <c r="E20" s="36" t="s">
        <v>64</v>
      </c>
      <c r="F20" s="234" t="s">
        <v>562</v>
      </c>
      <c r="G20" s="164" t="s">
        <v>765</v>
      </c>
      <c r="H20" s="173">
        <v>5500000</v>
      </c>
      <c r="I20" s="173">
        <v>4674992.5</v>
      </c>
      <c r="J20" s="173">
        <v>412499.34</v>
      </c>
      <c r="K20" s="173">
        <v>412508.15999999997</v>
      </c>
      <c r="L20" s="173" t="s">
        <v>559</v>
      </c>
      <c r="M20" s="173" t="s">
        <v>559</v>
      </c>
      <c r="N20" s="173" t="s">
        <v>559</v>
      </c>
      <c r="O20" s="173" t="s">
        <v>559</v>
      </c>
      <c r="P20" s="173" t="s">
        <v>559</v>
      </c>
      <c r="Q20" s="173" t="s">
        <v>559</v>
      </c>
      <c r="R20" s="173" t="s">
        <v>559</v>
      </c>
      <c r="S20" s="173" t="s">
        <v>559</v>
      </c>
      <c r="T20" s="164"/>
    </row>
    <row r="21" spans="2:20" s="235" customFormat="1" ht="76.5" x14ac:dyDescent="0.2">
      <c r="B21" s="36" t="s">
        <v>95</v>
      </c>
      <c r="C21" s="36" t="s">
        <v>98</v>
      </c>
      <c r="D21" s="36" t="s">
        <v>561</v>
      </c>
      <c r="E21" s="36" t="s">
        <v>64</v>
      </c>
      <c r="F21" s="234" t="s">
        <v>562</v>
      </c>
      <c r="G21" s="236" t="s">
        <v>559</v>
      </c>
      <c r="H21" s="173">
        <v>1874590</v>
      </c>
      <c r="I21" s="173" t="s">
        <v>559</v>
      </c>
      <c r="J21" s="173" t="s">
        <v>559</v>
      </c>
      <c r="K21" s="173">
        <v>1874590</v>
      </c>
      <c r="L21" s="173" t="s">
        <v>559</v>
      </c>
      <c r="M21" s="173" t="s">
        <v>559</v>
      </c>
      <c r="N21" s="173" t="s">
        <v>559</v>
      </c>
      <c r="O21" s="173" t="s">
        <v>559</v>
      </c>
      <c r="P21" s="173" t="s">
        <v>559</v>
      </c>
      <c r="Q21" s="173" t="s">
        <v>559</v>
      </c>
      <c r="R21" s="173" t="s">
        <v>559</v>
      </c>
      <c r="S21" s="173" t="s">
        <v>559</v>
      </c>
      <c r="T21" s="164"/>
    </row>
    <row r="22" spans="2:20" x14ac:dyDescent="0.2">
      <c r="B22" s="238" t="s">
        <v>101</v>
      </c>
      <c r="C22" s="268" t="s">
        <v>100</v>
      </c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70"/>
    </row>
    <row r="23" spans="2:20" s="235" customFormat="1" ht="51" x14ac:dyDescent="0.2">
      <c r="B23" s="36" t="s">
        <v>108</v>
      </c>
      <c r="C23" s="35" t="s">
        <v>109</v>
      </c>
      <c r="D23" s="36" t="s">
        <v>110</v>
      </c>
      <c r="E23" s="36" t="s">
        <v>111</v>
      </c>
      <c r="F23" s="234" t="s">
        <v>562</v>
      </c>
      <c r="G23" s="164" t="s">
        <v>563</v>
      </c>
      <c r="H23" s="173">
        <v>3185820</v>
      </c>
      <c r="I23" s="173">
        <v>2707947</v>
      </c>
      <c r="J23" s="173">
        <v>238936</v>
      </c>
      <c r="K23" s="173">
        <v>238937</v>
      </c>
      <c r="L23" s="173">
        <v>4544520.5199999996</v>
      </c>
      <c r="M23" s="173">
        <v>2707946.54</v>
      </c>
      <c r="N23" s="239">
        <v>238936.46</v>
      </c>
      <c r="O23" s="173">
        <v>1597637.52</v>
      </c>
      <c r="P23" s="240">
        <v>766035.82</v>
      </c>
      <c r="Q23" s="173">
        <v>472957.01</v>
      </c>
      <c r="R23" s="173">
        <v>41731.49</v>
      </c>
      <c r="S23" s="173">
        <v>251347.32</v>
      </c>
      <c r="T23" s="164" t="s">
        <v>960</v>
      </c>
    </row>
    <row r="24" spans="2:20" s="235" customFormat="1" ht="51" x14ac:dyDescent="0.2">
      <c r="B24" s="36" t="s">
        <v>112</v>
      </c>
      <c r="C24" s="35" t="s">
        <v>113</v>
      </c>
      <c r="D24" s="36" t="s">
        <v>114</v>
      </c>
      <c r="E24" s="36" t="s">
        <v>111</v>
      </c>
      <c r="F24" s="234" t="s">
        <v>562</v>
      </c>
      <c r="G24" s="164" t="s">
        <v>883</v>
      </c>
      <c r="H24" s="173">
        <v>289620</v>
      </c>
      <c r="I24" s="173">
        <v>246177</v>
      </c>
      <c r="J24" s="173">
        <v>21721</v>
      </c>
      <c r="K24" s="173">
        <v>21722</v>
      </c>
      <c r="L24" s="173">
        <v>481434.75</v>
      </c>
      <c r="M24" s="173">
        <v>246176.55</v>
      </c>
      <c r="N24" s="239">
        <v>28961.95</v>
      </c>
      <c r="O24" s="173">
        <v>206296.25</v>
      </c>
      <c r="P24" s="240">
        <v>457419.18</v>
      </c>
      <c r="Q24" s="173">
        <v>233896.44</v>
      </c>
      <c r="R24" s="173">
        <v>27517.23</v>
      </c>
      <c r="S24" s="173">
        <v>196005.51</v>
      </c>
      <c r="T24" s="164" t="s">
        <v>977</v>
      </c>
    </row>
    <row r="25" spans="2:20" s="235" customFormat="1" ht="102" x14ac:dyDescent="0.2">
      <c r="B25" s="36" t="s">
        <v>115</v>
      </c>
      <c r="C25" s="35" t="s">
        <v>116</v>
      </c>
      <c r="D25" s="36" t="s">
        <v>117</v>
      </c>
      <c r="E25" s="36" t="s">
        <v>111</v>
      </c>
      <c r="F25" s="234" t="s">
        <v>562</v>
      </c>
      <c r="G25" s="164" t="s">
        <v>563</v>
      </c>
      <c r="H25" s="173">
        <v>419949</v>
      </c>
      <c r="I25" s="173">
        <v>356956</v>
      </c>
      <c r="J25" s="173">
        <v>31496</v>
      </c>
      <c r="K25" s="173">
        <v>31497</v>
      </c>
      <c r="L25" s="173">
        <v>718297.47</v>
      </c>
      <c r="M25" s="173">
        <v>356955.89</v>
      </c>
      <c r="N25" s="239">
        <v>31496.11</v>
      </c>
      <c r="O25" s="173">
        <v>329845.46999999997</v>
      </c>
      <c r="P25" s="240">
        <v>300402.96000000002</v>
      </c>
      <c r="Q25" s="173">
        <v>173036.34</v>
      </c>
      <c r="R25" s="173">
        <v>17677.64</v>
      </c>
      <c r="S25" s="173">
        <v>109688.98</v>
      </c>
      <c r="T25" s="164" t="s">
        <v>961</v>
      </c>
    </row>
    <row r="26" spans="2:20" s="235" customFormat="1" ht="63.75" x14ac:dyDescent="0.2">
      <c r="B26" s="36" t="s">
        <v>118</v>
      </c>
      <c r="C26" s="35" t="s">
        <v>119</v>
      </c>
      <c r="D26" s="36" t="s">
        <v>120</v>
      </c>
      <c r="E26" s="36" t="s">
        <v>111</v>
      </c>
      <c r="F26" s="234" t="s">
        <v>562</v>
      </c>
      <c r="G26" s="164" t="s">
        <v>563</v>
      </c>
      <c r="H26" s="173">
        <v>2693466</v>
      </c>
      <c r="I26" s="173">
        <v>2289446</v>
      </c>
      <c r="J26" s="173">
        <v>202009</v>
      </c>
      <c r="K26" s="173">
        <v>202011</v>
      </c>
      <c r="L26" s="173">
        <f>SUM(M26:O26)</f>
        <v>2444762.23</v>
      </c>
      <c r="M26" s="318">
        <v>2078047.89</v>
      </c>
      <c r="N26" s="239">
        <v>183357.17</v>
      </c>
      <c r="O26" s="173">
        <v>183357.17</v>
      </c>
      <c r="P26" s="240">
        <f>SUM(Q26:S26)</f>
        <v>40525.5</v>
      </c>
      <c r="Q26" s="173">
        <v>37239.65</v>
      </c>
      <c r="R26" s="173">
        <v>3285.85</v>
      </c>
      <c r="S26" s="173" t="s">
        <v>559</v>
      </c>
      <c r="T26" s="164" t="s">
        <v>1075</v>
      </c>
    </row>
    <row r="27" spans="2:20" s="235" customFormat="1" ht="76.5" x14ac:dyDescent="0.2">
      <c r="B27" s="36" t="s">
        <v>121</v>
      </c>
      <c r="C27" s="35" t="s">
        <v>122</v>
      </c>
      <c r="D27" s="36" t="s">
        <v>123</v>
      </c>
      <c r="E27" s="36" t="s">
        <v>111</v>
      </c>
      <c r="F27" s="234" t="s">
        <v>562</v>
      </c>
      <c r="G27" s="164" t="s">
        <v>1041</v>
      </c>
      <c r="H27" s="173">
        <v>347544</v>
      </c>
      <c r="I27" s="173">
        <v>295412</v>
      </c>
      <c r="J27" s="173">
        <v>26065</v>
      </c>
      <c r="K27" s="173">
        <v>26067</v>
      </c>
      <c r="L27" s="173">
        <v>347544.51</v>
      </c>
      <c r="M27" s="173">
        <v>295412</v>
      </c>
      <c r="N27" s="239">
        <v>26065</v>
      </c>
      <c r="O27" s="173">
        <v>26067.51</v>
      </c>
      <c r="P27" s="240">
        <f>350163.13-11046.37</f>
        <v>339116.76</v>
      </c>
      <c r="Q27" s="173">
        <f>297637.82-9389.39</f>
        <v>288248.43</v>
      </c>
      <c r="R27" s="173">
        <f>26261.39-828.45</f>
        <v>25432.94</v>
      </c>
      <c r="S27" s="173">
        <f>26263.92-828.53</f>
        <v>25435.39</v>
      </c>
      <c r="T27" s="164" t="s">
        <v>1102</v>
      </c>
    </row>
    <row r="28" spans="2:20" s="235" customFormat="1" ht="76.5" x14ac:dyDescent="0.2">
      <c r="B28" s="36" t="s">
        <v>124</v>
      </c>
      <c r="C28" s="35" t="s">
        <v>125</v>
      </c>
      <c r="D28" s="36" t="s">
        <v>126</v>
      </c>
      <c r="E28" s="36" t="s">
        <v>111</v>
      </c>
      <c r="F28" s="234" t="s">
        <v>562</v>
      </c>
      <c r="G28" s="164" t="s">
        <v>563</v>
      </c>
      <c r="H28" s="173">
        <v>1304600</v>
      </c>
      <c r="I28" s="173">
        <v>1108910</v>
      </c>
      <c r="J28" s="173">
        <v>97845</v>
      </c>
      <c r="K28" s="173">
        <v>97845</v>
      </c>
      <c r="L28" s="173">
        <v>1612127.48</v>
      </c>
      <c r="M28" s="173">
        <v>1108910</v>
      </c>
      <c r="N28" s="239">
        <v>97845</v>
      </c>
      <c r="O28" s="173">
        <v>405372.48</v>
      </c>
      <c r="P28" s="240">
        <f>SUM(Q28:S28)</f>
        <v>640625.69000000006</v>
      </c>
      <c r="Q28" s="173">
        <v>508058.94</v>
      </c>
      <c r="R28" s="173">
        <v>44828.73</v>
      </c>
      <c r="S28" s="173">
        <v>87738.02</v>
      </c>
      <c r="T28" s="164"/>
    </row>
    <row r="29" spans="2:20" x14ac:dyDescent="0.2">
      <c r="B29" s="238" t="s">
        <v>133</v>
      </c>
      <c r="C29" s="260" t="s">
        <v>102</v>
      </c>
      <c r="D29" s="261"/>
      <c r="E29" s="261"/>
      <c r="F29" s="261"/>
      <c r="G29" s="261"/>
      <c r="H29" s="261"/>
      <c r="I29" s="261"/>
      <c r="J29" s="261"/>
      <c r="K29" s="261"/>
      <c r="L29" s="261"/>
      <c r="M29" s="261"/>
      <c r="N29" s="261"/>
      <c r="O29" s="261"/>
      <c r="P29" s="261"/>
      <c r="Q29" s="261"/>
      <c r="R29" s="261"/>
      <c r="S29" s="261"/>
      <c r="T29" s="262"/>
    </row>
    <row r="30" spans="2:20" s="235" customFormat="1" ht="63.75" x14ac:dyDescent="0.2">
      <c r="B30" s="36" t="s">
        <v>103</v>
      </c>
      <c r="C30" s="36" t="s">
        <v>127</v>
      </c>
      <c r="D30" s="36" t="s">
        <v>128</v>
      </c>
      <c r="E30" s="241" t="s">
        <v>132</v>
      </c>
      <c r="F30" s="234" t="s">
        <v>562</v>
      </c>
      <c r="G30" s="164" t="s">
        <v>883</v>
      </c>
      <c r="H30" s="173">
        <v>173776.48</v>
      </c>
      <c r="I30" s="173">
        <v>147710</v>
      </c>
      <c r="J30" s="173">
        <v>13033.24</v>
      </c>
      <c r="K30" s="173">
        <v>13033.24</v>
      </c>
      <c r="L30" s="173">
        <v>185210.55</v>
      </c>
      <c r="M30" s="173">
        <v>147618.65</v>
      </c>
      <c r="N30" s="173">
        <v>13025.17</v>
      </c>
      <c r="O30" s="173">
        <v>24566.73</v>
      </c>
      <c r="P30" s="173">
        <v>185210.55</v>
      </c>
      <c r="Q30" s="173">
        <v>147618.65</v>
      </c>
      <c r="R30" s="173">
        <v>13025.17</v>
      </c>
      <c r="S30" s="173">
        <v>24566.73</v>
      </c>
      <c r="T30" s="164" t="s">
        <v>1103</v>
      </c>
    </row>
    <row r="31" spans="2:20" s="235" customFormat="1" ht="76.5" x14ac:dyDescent="0.2">
      <c r="B31" s="36" t="s">
        <v>129</v>
      </c>
      <c r="C31" s="36" t="s">
        <v>130</v>
      </c>
      <c r="D31" s="36" t="s">
        <v>131</v>
      </c>
      <c r="E31" s="241" t="s">
        <v>132</v>
      </c>
      <c r="F31" s="234" t="s">
        <v>562</v>
      </c>
      <c r="G31" s="164" t="s">
        <v>883</v>
      </c>
      <c r="H31" s="173">
        <v>167903</v>
      </c>
      <c r="I31" s="173">
        <v>120033</v>
      </c>
      <c r="J31" s="173">
        <v>10591</v>
      </c>
      <c r="K31" s="173">
        <v>37279</v>
      </c>
      <c r="L31" s="173">
        <v>167902.56</v>
      </c>
      <c r="M31" s="173">
        <v>120032.61</v>
      </c>
      <c r="N31" s="173">
        <v>10591.12</v>
      </c>
      <c r="O31" s="173">
        <v>37278.83</v>
      </c>
      <c r="P31" s="173">
        <v>167701.51999999999</v>
      </c>
      <c r="Q31" s="173">
        <v>119888.89</v>
      </c>
      <c r="R31" s="173">
        <v>10578.44</v>
      </c>
      <c r="S31" s="173">
        <v>37234.19</v>
      </c>
      <c r="T31" s="164" t="s">
        <v>1104</v>
      </c>
    </row>
    <row r="32" spans="2:20" x14ac:dyDescent="0.2">
      <c r="B32" s="242" t="s">
        <v>104</v>
      </c>
      <c r="C32" s="260" t="s">
        <v>106</v>
      </c>
      <c r="D32" s="261"/>
      <c r="E32" s="261"/>
      <c r="F32" s="261"/>
      <c r="G32" s="261"/>
      <c r="H32" s="261"/>
      <c r="I32" s="261"/>
      <c r="J32" s="261"/>
      <c r="K32" s="261"/>
      <c r="L32" s="261"/>
      <c r="M32" s="261"/>
      <c r="N32" s="261"/>
      <c r="O32" s="261"/>
      <c r="P32" s="261"/>
      <c r="Q32" s="261"/>
      <c r="R32" s="261"/>
      <c r="S32" s="261"/>
      <c r="T32" s="262"/>
    </row>
    <row r="33" spans="2:20" x14ac:dyDescent="0.2">
      <c r="B33" s="33" t="s">
        <v>105</v>
      </c>
      <c r="C33" s="260" t="s">
        <v>107</v>
      </c>
      <c r="D33" s="261"/>
      <c r="E33" s="261"/>
      <c r="F33" s="261"/>
      <c r="G33" s="261"/>
      <c r="H33" s="261"/>
      <c r="I33" s="261"/>
      <c r="J33" s="261"/>
      <c r="K33" s="261"/>
      <c r="L33" s="261"/>
      <c r="M33" s="261"/>
      <c r="N33" s="261"/>
      <c r="O33" s="261"/>
      <c r="P33" s="261"/>
      <c r="Q33" s="261"/>
      <c r="R33" s="261"/>
      <c r="S33" s="261"/>
      <c r="T33" s="262"/>
    </row>
    <row r="34" spans="2:20" s="235" customFormat="1" ht="51" x14ac:dyDescent="0.2">
      <c r="B34" s="36" t="s">
        <v>134</v>
      </c>
      <c r="C34" s="36" t="s">
        <v>135</v>
      </c>
      <c r="D34" s="36" t="s">
        <v>136</v>
      </c>
      <c r="E34" s="36" t="s">
        <v>137</v>
      </c>
      <c r="F34" s="106"/>
      <c r="G34" s="164" t="s">
        <v>563</v>
      </c>
      <c r="H34" s="173">
        <v>804352.95</v>
      </c>
      <c r="I34" s="173">
        <v>683700</v>
      </c>
      <c r="J34" s="173">
        <v>60326.47</v>
      </c>
      <c r="K34" s="173">
        <v>60326.48</v>
      </c>
      <c r="L34" s="173">
        <v>932493.71</v>
      </c>
      <c r="M34" s="173">
        <v>683699.99</v>
      </c>
      <c r="N34" s="173">
        <v>60326.48</v>
      </c>
      <c r="O34" s="173">
        <v>188467.24</v>
      </c>
      <c r="P34" s="173">
        <f>SUM(Q34:S34)</f>
        <v>4873.6099999999997</v>
      </c>
      <c r="Q34" s="173">
        <v>3573.31</v>
      </c>
      <c r="R34" s="173">
        <v>315.29000000000002</v>
      </c>
      <c r="S34" s="173">
        <v>985.01</v>
      </c>
      <c r="T34" s="164" t="s">
        <v>962</v>
      </c>
    </row>
    <row r="35" spans="2:20" s="235" customFormat="1" ht="38.25" x14ac:dyDescent="0.2">
      <c r="B35" s="36" t="s">
        <v>138</v>
      </c>
      <c r="C35" s="36" t="s">
        <v>139</v>
      </c>
      <c r="D35" s="36" t="s">
        <v>140</v>
      </c>
      <c r="E35" s="36" t="s">
        <v>137</v>
      </c>
      <c r="F35" s="106"/>
      <c r="G35" s="164" t="s">
        <v>563</v>
      </c>
      <c r="H35" s="173">
        <v>804352.95</v>
      </c>
      <c r="I35" s="173">
        <v>683700</v>
      </c>
      <c r="J35" s="173">
        <v>60326.47</v>
      </c>
      <c r="K35" s="173">
        <v>60326.48</v>
      </c>
      <c r="L35" s="173">
        <v>1088568.31</v>
      </c>
      <c r="M35" s="173">
        <v>683700</v>
      </c>
      <c r="N35" s="173">
        <v>60326.47</v>
      </c>
      <c r="O35" s="173">
        <v>344541.84</v>
      </c>
      <c r="P35" s="173">
        <v>26448.3</v>
      </c>
      <c r="Q35" s="173">
        <v>16611.45</v>
      </c>
      <c r="R35" s="173">
        <v>1465.72</v>
      </c>
      <c r="S35" s="173">
        <v>8371.1299999999992</v>
      </c>
      <c r="T35" s="164"/>
    </row>
    <row r="36" spans="2:20" s="235" customFormat="1" ht="51" x14ac:dyDescent="0.2">
      <c r="B36" s="36" t="s">
        <v>141</v>
      </c>
      <c r="C36" s="36" t="s">
        <v>142</v>
      </c>
      <c r="D36" s="36" t="s">
        <v>143</v>
      </c>
      <c r="E36" s="36" t="s">
        <v>144</v>
      </c>
      <c r="F36" s="106"/>
      <c r="G36" s="164" t="s">
        <v>563</v>
      </c>
      <c r="H36" s="173">
        <v>804352.95</v>
      </c>
      <c r="I36" s="173">
        <v>683700</v>
      </c>
      <c r="J36" s="173">
        <v>60326.47</v>
      </c>
      <c r="K36" s="173">
        <v>60326.48</v>
      </c>
      <c r="L36" s="173">
        <v>826786.91</v>
      </c>
      <c r="M36" s="173">
        <v>683699.99</v>
      </c>
      <c r="N36" s="173">
        <v>60326.48</v>
      </c>
      <c r="O36" s="173">
        <v>82760.44</v>
      </c>
      <c r="P36" s="173">
        <f>SUM(Q36:S36)</f>
        <v>529207.1</v>
      </c>
      <c r="Q36" s="173">
        <v>456039.72</v>
      </c>
      <c r="R36" s="173">
        <v>40238.81</v>
      </c>
      <c r="S36" s="173">
        <v>32928.57</v>
      </c>
      <c r="T36" s="164" t="s">
        <v>962</v>
      </c>
    </row>
    <row r="37" spans="2:20" s="235" customFormat="1" ht="51" x14ac:dyDescent="0.2">
      <c r="B37" s="36" t="s">
        <v>145</v>
      </c>
      <c r="C37" s="36" t="s">
        <v>146</v>
      </c>
      <c r="D37" s="36" t="s">
        <v>147</v>
      </c>
      <c r="E37" s="36" t="s">
        <v>144</v>
      </c>
      <c r="F37" s="106"/>
      <c r="G37" s="164" t="s">
        <v>563</v>
      </c>
      <c r="H37" s="173">
        <v>804352.95</v>
      </c>
      <c r="I37" s="173">
        <v>683700</v>
      </c>
      <c r="J37" s="173">
        <v>60326.47</v>
      </c>
      <c r="K37" s="173">
        <v>60326.48</v>
      </c>
      <c r="L37" s="173">
        <v>857624.4</v>
      </c>
      <c r="M37" s="173">
        <v>683699.99</v>
      </c>
      <c r="N37" s="173">
        <v>60326.48</v>
      </c>
      <c r="O37" s="173">
        <v>113597.93</v>
      </c>
      <c r="P37" s="173">
        <f>SUM(Q37:S37)</f>
        <v>170154.46</v>
      </c>
      <c r="Q37" s="173">
        <v>155081.76999999999</v>
      </c>
      <c r="R37" s="173">
        <v>13683.68</v>
      </c>
      <c r="S37" s="173">
        <v>1389.01</v>
      </c>
      <c r="T37" s="164" t="s">
        <v>962</v>
      </c>
    </row>
    <row r="38" spans="2:20" s="235" customFormat="1" ht="38.25" x14ac:dyDescent="0.2">
      <c r="B38" s="36" t="s">
        <v>148</v>
      </c>
      <c r="C38" s="36" t="s">
        <v>149</v>
      </c>
      <c r="D38" s="36" t="s">
        <v>150</v>
      </c>
      <c r="E38" s="36" t="s">
        <v>144</v>
      </c>
      <c r="F38" s="106"/>
      <c r="G38" s="164" t="s">
        <v>563</v>
      </c>
      <c r="H38" s="173">
        <v>852941.18</v>
      </c>
      <c r="I38" s="173">
        <v>725000</v>
      </c>
      <c r="J38" s="173">
        <v>63970.59</v>
      </c>
      <c r="K38" s="173">
        <v>63970.59</v>
      </c>
      <c r="L38" s="173">
        <v>853272.91</v>
      </c>
      <c r="M38" s="173">
        <v>725000</v>
      </c>
      <c r="N38" s="173">
        <v>63970.59</v>
      </c>
      <c r="O38" s="173">
        <v>64302.32</v>
      </c>
      <c r="P38" s="173">
        <v>824590.97</v>
      </c>
      <c r="Q38" s="173">
        <v>714166.07</v>
      </c>
      <c r="R38" s="173">
        <v>63014.67</v>
      </c>
      <c r="S38" s="173">
        <v>47410.23</v>
      </c>
      <c r="T38" s="164"/>
    </row>
    <row r="39" spans="2:20" s="235" customFormat="1" ht="38.25" x14ac:dyDescent="0.2">
      <c r="B39" s="36" t="s">
        <v>151</v>
      </c>
      <c r="C39" s="36" t="s">
        <v>152</v>
      </c>
      <c r="D39" s="36" t="s">
        <v>153</v>
      </c>
      <c r="E39" s="36" t="s">
        <v>154</v>
      </c>
      <c r="F39" s="106"/>
      <c r="G39" s="164" t="s">
        <v>563</v>
      </c>
      <c r="H39" s="173">
        <v>804352.95</v>
      </c>
      <c r="I39" s="173">
        <v>683700</v>
      </c>
      <c r="J39" s="173">
        <v>60326.47</v>
      </c>
      <c r="K39" s="173">
        <v>60326.48</v>
      </c>
      <c r="L39" s="173">
        <v>1009417.66</v>
      </c>
      <c r="M39" s="173">
        <v>683700</v>
      </c>
      <c r="N39" s="173">
        <v>60326.47</v>
      </c>
      <c r="O39" s="173">
        <v>265391.19</v>
      </c>
      <c r="P39" s="173">
        <v>371870.81</v>
      </c>
      <c r="Q39" s="173">
        <v>263955.87</v>
      </c>
      <c r="R39" s="173">
        <v>23290.21</v>
      </c>
      <c r="S39" s="173">
        <v>84624.73</v>
      </c>
      <c r="T39" s="164"/>
    </row>
    <row r="40" spans="2:20" s="235" customFormat="1" ht="51" x14ac:dyDescent="0.2">
      <c r="B40" s="36" t="s">
        <v>155</v>
      </c>
      <c r="C40" s="36" t="s">
        <v>156</v>
      </c>
      <c r="D40" s="36" t="s">
        <v>157</v>
      </c>
      <c r="E40" s="36" t="s">
        <v>111</v>
      </c>
      <c r="F40" s="106"/>
      <c r="G40" s="164" t="s">
        <v>563</v>
      </c>
      <c r="H40" s="173">
        <v>852941.18</v>
      </c>
      <c r="I40" s="173">
        <v>725000</v>
      </c>
      <c r="J40" s="173">
        <v>63970.59</v>
      </c>
      <c r="K40" s="173">
        <v>63970.59</v>
      </c>
      <c r="L40" s="173">
        <v>900883.92</v>
      </c>
      <c r="M40" s="173">
        <v>724999.45</v>
      </c>
      <c r="N40" s="173">
        <v>63970.55</v>
      </c>
      <c r="O40" s="173">
        <v>111913.92</v>
      </c>
      <c r="P40" s="173">
        <f>SUM(Q40:S40)</f>
        <v>856417.1399999999</v>
      </c>
      <c r="Q40" s="173">
        <f>689835.08-620.92</f>
        <v>689214.15999999992</v>
      </c>
      <c r="R40" s="173">
        <f>60867.81-54.79</f>
        <v>60813.02</v>
      </c>
      <c r="S40" s="173">
        <f>106485.81-95.85</f>
        <v>106389.95999999999</v>
      </c>
      <c r="T40" s="164" t="s">
        <v>963</v>
      </c>
    </row>
    <row r="41" spans="2:20" s="235" customFormat="1" ht="51" x14ac:dyDescent="0.2">
      <c r="B41" s="36" t="s">
        <v>158</v>
      </c>
      <c r="C41" s="36" t="s">
        <v>159</v>
      </c>
      <c r="D41" s="36" t="s">
        <v>160</v>
      </c>
      <c r="E41" s="36" t="s">
        <v>111</v>
      </c>
      <c r="F41" s="106"/>
      <c r="G41" s="164" t="s">
        <v>563</v>
      </c>
      <c r="H41" s="173">
        <v>804362.36</v>
      </c>
      <c r="I41" s="173">
        <v>683708</v>
      </c>
      <c r="J41" s="173">
        <v>60327.18</v>
      </c>
      <c r="K41" s="173">
        <v>60327.18</v>
      </c>
      <c r="L41" s="173">
        <v>1087822.5900000001</v>
      </c>
      <c r="M41" s="173">
        <v>683700</v>
      </c>
      <c r="N41" s="173">
        <v>60327</v>
      </c>
      <c r="O41" s="173">
        <v>343795.59</v>
      </c>
      <c r="P41" s="173">
        <f>SUM(Q41:S41)</f>
        <v>850049.17999999993</v>
      </c>
      <c r="Q41" s="173">
        <v>552149.39</v>
      </c>
      <c r="R41" s="173">
        <v>48719.49</v>
      </c>
      <c r="S41" s="173">
        <v>249180.3</v>
      </c>
      <c r="T41" s="164" t="s">
        <v>964</v>
      </c>
    </row>
    <row r="42" spans="2:20" s="235" customFormat="1" ht="51" x14ac:dyDescent="0.2">
      <c r="B42" s="36" t="s">
        <v>161</v>
      </c>
      <c r="C42" s="36" t="s">
        <v>162</v>
      </c>
      <c r="D42" s="36" t="s">
        <v>163</v>
      </c>
      <c r="E42" s="36" t="s">
        <v>111</v>
      </c>
      <c r="F42" s="106"/>
      <c r="G42" s="236" t="s">
        <v>563</v>
      </c>
      <c r="H42" s="173">
        <v>852941.18</v>
      </c>
      <c r="I42" s="173">
        <v>725000</v>
      </c>
      <c r="J42" s="173">
        <v>63970.59</v>
      </c>
      <c r="K42" s="173">
        <v>63970.59</v>
      </c>
      <c r="L42" s="173">
        <f>SUM(M42:O42)</f>
        <v>859724.03</v>
      </c>
      <c r="M42" s="173">
        <v>724999.46</v>
      </c>
      <c r="N42" s="173">
        <v>42647.03</v>
      </c>
      <c r="O42" s="173">
        <v>92077.54</v>
      </c>
      <c r="P42" s="173">
        <v>837866.88</v>
      </c>
      <c r="Q42" s="173">
        <v>710430.17</v>
      </c>
      <c r="R42" s="173">
        <v>62685</v>
      </c>
      <c r="S42" s="173">
        <v>64751.71</v>
      </c>
      <c r="T42" s="164" t="s">
        <v>965</v>
      </c>
    </row>
    <row r="43" spans="2:20" x14ac:dyDescent="0.2">
      <c r="B43" s="242" t="s">
        <v>164</v>
      </c>
      <c r="C43" s="260" t="s">
        <v>165</v>
      </c>
      <c r="D43" s="261"/>
      <c r="E43" s="261"/>
      <c r="F43" s="261"/>
      <c r="G43" s="261"/>
      <c r="H43" s="261"/>
      <c r="I43" s="261"/>
      <c r="J43" s="261"/>
      <c r="K43" s="261"/>
      <c r="L43" s="261"/>
      <c r="M43" s="261"/>
      <c r="N43" s="261"/>
      <c r="O43" s="261"/>
      <c r="P43" s="261"/>
      <c r="Q43" s="261"/>
      <c r="R43" s="261"/>
      <c r="S43" s="261"/>
      <c r="T43" s="262"/>
    </row>
    <row r="44" spans="2:20" s="235" customFormat="1" ht="51" x14ac:dyDescent="0.25">
      <c r="B44" s="36" t="s">
        <v>166</v>
      </c>
      <c r="C44" s="147" t="s">
        <v>843</v>
      </c>
      <c r="D44" s="36" t="s">
        <v>167</v>
      </c>
      <c r="E44" s="36" t="s">
        <v>111</v>
      </c>
      <c r="F44" s="35"/>
      <c r="G44" s="164" t="s">
        <v>883</v>
      </c>
      <c r="H44" s="173">
        <v>226440</v>
      </c>
      <c r="I44" s="173">
        <v>180952</v>
      </c>
      <c r="J44" s="173" t="s">
        <v>559</v>
      </c>
      <c r="K44" s="173">
        <v>45488</v>
      </c>
      <c r="L44" s="173">
        <v>180952</v>
      </c>
      <c r="M44" s="319">
        <f t="shared" ref="M44" si="0">+L44*0.85</f>
        <v>153809.19999999998</v>
      </c>
      <c r="N44" s="319">
        <f t="shared" ref="N44" si="1">+L44*0.15</f>
        <v>27142.799999999999</v>
      </c>
      <c r="O44" s="173"/>
      <c r="P44" s="173" t="s">
        <v>559</v>
      </c>
      <c r="Q44" s="173">
        <v>172296.65</v>
      </c>
      <c r="R44" s="320"/>
      <c r="S44" s="173" t="s">
        <v>559</v>
      </c>
      <c r="T44" s="164" t="s">
        <v>1014</v>
      </c>
    </row>
    <row r="45" spans="2:20" s="235" customFormat="1" ht="51" x14ac:dyDescent="0.2">
      <c r="B45" s="36" t="s">
        <v>168</v>
      </c>
      <c r="C45" s="147" t="s">
        <v>844</v>
      </c>
      <c r="D45" s="36" t="s">
        <v>169</v>
      </c>
      <c r="E45" s="36" t="s">
        <v>111</v>
      </c>
      <c r="F45" s="35"/>
      <c r="G45" s="164" t="s">
        <v>883</v>
      </c>
      <c r="H45" s="173">
        <v>226147</v>
      </c>
      <c r="I45" s="173">
        <v>180917</v>
      </c>
      <c r="J45" s="173" t="s">
        <v>559</v>
      </c>
      <c r="K45" s="173">
        <v>45230</v>
      </c>
      <c r="L45" s="173">
        <v>180917</v>
      </c>
      <c r="M45" s="173">
        <v>153779.44999999998</v>
      </c>
      <c r="N45" s="173">
        <v>27137.55</v>
      </c>
      <c r="O45" s="173"/>
      <c r="P45" s="173" t="s">
        <v>559</v>
      </c>
      <c r="Q45" s="173">
        <v>178552</v>
      </c>
      <c r="R45" s="173" t="s">
        <v>559</v>
      </c>
      <c r="S45" s="173" t="s">
        <v>559</v>
      </c>
      <c r="T45" s="164" t="s">
        <v>966</v>
      </c>
    </row>
    <row r="46" spans="2:20" s="235" customFormat="1" ht="38.25" x14ac:dyDescent="0.2">
      <c r="B46" s="36" t="s">
        <v>170</v>
      </c>
      <c r="C46" s="147" t="s">
        <v>845</v>
      </c>
      <c r="D46" s="36" t="s">
        <v>171</v>
      </c>
      <c r="E46" s="36" t="s">
        <v>132</v>
      </c>
      <c r="F46" s="35"/>
      <c r="G46" s="164" t="s">
        <v>883</v>
      </c>
      <c r="H46" s="173">
        <v>213448</v>
      </c>
      <c r="I46" s="173">
        <v>170758</v>
      </c>
      <c r="J46" s="173" t="s">
        <v>559</v>
      </c>
      <c r="K46" s="173">
        <v>42690</v>
      </c>
      <c r="L46" s="173">
        <v>170758</v>
      </c>
      <c r="M46" s="173">
        <v>145144.29999999999</v>
      </c>
      <c r="N46" s="173">
        <v>25613.7</v>
      </c>
      <c r="O46" s="173"/>
      <c r="P46" s="173" t="s">
        <v>559</v>
      </c>
      <c r="Q46" s="173">
        <v>170495.68</v>
      </c>
      <c r="R46" s="173" t="s">
        <v>559</v>
      </c>
      <c r="S46" s="173" t="s">
        <v>559</v>
      </c>
      <c r="T46" s="164" t="s">
        <v>1015</v>
      </c>
    </row>
    <row r="47" spans="2:20" s="235" customFormat="1" ht="38.25" x14ac:dyDescent="0.2">
      <c r="B47" s="36" t="s">
        <v>172</v>
      </c>
      <c r="C47" s="147" t="s">
        <v>846</v>
      </c>
      <c r="D47" s="36" t="s">
        <v>173</v>
      </c>
      <c r="E47" s="36" t="s">
        <v>132</v>
      </c>
      <c r="F47" s="35"/>
      <c r="G47" s="164" t="s">
        <v>883</v>
      </c>
      <c r="H47" s="173">
        <v>223784</v>
      </c>
      <c r="I47" s="173">
        <v>179027</v>
      </c>
      <c r="J47" s="173" t="s">
        <v>559</v>
      </c>
      <c r="K47" s="173">
        <v>44757</v>
      </c>
      <c r="L47" s="173">
        <v>179027</v>
      </c>
      <c r="M47" s="173">
        <v>152172.94999999998</v>
      </c>
      <c r="N47" s="173">
        <v>26854.05</v>
      </c>
      <c r="O47" s="321"/>
      <c r="P47" s="173" t="s">
        <v>559</v>
      </c>
      <c r="Q47" s="173">
        <v>178541.44</v>
      </c>
      <c r="R47" s="173" t="s">
        <v>559</v>
      </c>
      <c r="S47" s="173" t="s">
        <v>559</v>
      </c>
      <c r="T47" s="164" t="s">
        <v>1099</v>
      </c>
    </row>
    <row r="48" spans="2:20" s="235" customFormat="1" ht="38.25" x14ac:dyDescent="0.2">
      <c r="B48" s="36" t="s">
        <v>174</v>
      </c>
      <c r="C48" s="147" t="s">
        <v>847</v>
      </c>
      <c r="D48" s="36" t="s">
        <v>175</v>
      </c>
      <c r="E48" s="36" t="s">
        <v>137</v>
      </c>
      <c r="F48" s="35"/>
      <c r="G48" s="164" t="s">
        <v>563</v>
      </c>
      <c r="H48" s="173">
        <v>250245</v>
      </c>
      <c r="I48" s="173">
        <v>200000</v>
      </c>
      <c r="J48" s="173" t="s">
        <v>559</v>
      </c>
      <c r="K48" s="173">
        <v>50245</v>
      </c>
      <c r="L48" s="173">
        <v>200000</v>
      </c>
      <c r="M48" s="173">
        <v>170000</v>
      </c>
      <c r="N48" s="173">
        <v>30000</v>
      </c>
      <c r="O48" s="173"/>
      <c r="P48" s="173" t="s">
        <v>559</v>
      </c>
      <c r="Q48" s="173">
        <v>13776.76</v>
      </c>
      <c r="R48" s="173" t="s">
        <v>559</v>
      </c>
      <c r="S48" s="173" t="s">
        <v>559</v>
      </c>
      <c r="T48" s="164"/>
    </row>
    <row r="49" spans="2:20" s="235" customFormat="1" ht="38.25" x14ac:dyDescent="0.2">
      <c r="B49" s="36" t="s">
        <v>176</v>
      </c>
      <c r="C49" s="147" t="s">
        <v>848</v>
      </c>
      <c r="D49" s="36" t="s">
        <v>177</v>
      </c>
      <c r="E49" s="36" t="s">
        <v>178</v>
      </c>
      <c r="F49" s="35"/>
      <c r="G49" s="164" t="s">
        <v>563</v>
      </c>
      <c r="H49" s="173">
        <v>255240</v>
      </c>
      <c r="I49" s="173">
        <v>199780</v>
      </c>
      <c r="J49" s="173" t="s">
        <v>559</v>
      </c>
      <c r="K49" s="173">
        <v>55460</v>
      </c>
      <c r="L49" s="173">
        <v>199780</v>
      </c>
      <c r="M49" s="173">
        <v>169813</v>
      </c>
      <c r="N49" s="173">
        <v>29967</v>
      </c>
      <c r="O49" s="173"/>
      <c r="P49" s="173" t="s">
        <v>559</v>
      </c>
      <c r="Q49" s="173">
        <v>148747.25</v>
      </c>
      <c r="R49" s="173" t="s">
        <v>559</v>
      </c>
      <c r="S49" s="173" t="s">
        <v>559</v>
      </c>
      <c r="T49" s="164"/>
    </row>
    <row r="50" spans="2:20" s="235" customFormat="1" ht="64.5" customHeight="1" x14ac:dyDescent="0.2">
      <c r="B50" s="36" t="s">
        <v>179</v>
      </c>
      <c r="C50" s="147" t="s">
        <v>849</v>
      </c>
      <c r="D50" s="36" t="s">
        <v>180</v>
      </c>
      <c r="E50" s="36" t="s">
        <v>137</v>
      </c>
      <c r="F50" s="35"/>
      <c r="G50" s="164" t="s">
        <v>883</v>
      </c>
      <c r="H50" s="173">
        <v>259971</v>
      </c>
      <c r="I50" s="173">
        <v>200000</v>
      </c>
      <c r="J50" s="173" t="s">
        <v>559</v>
      </c>
      <c r="K50" s="173">
        <v>59971</v>
      </c>
      <c r="L50" s="173">
        <v>200000</v>
      </c>
      <c r="M50" s="173">
        <v>170000</v>
      </c>
      <c r="N50" s="173">
        <v>30000</v>
      </c>
      <c r="O50" s="321"/>
      <c r="P50" s="173" t="s">
        <v>559</v>
      </c>
      <c r="Q50" s="173">
        <v>194391.09</v>
      </c>
      <c r="R50" s="173" t="s">
        <v>559</v>
      </c>
      <c r="S50" s="173" t="s">
        <v>559</v>
      </c>
      <c r="T50" s="164" t="s">
        <v>1100</v>
      </c>
    </row>
    <row r="51" spans="2:20" s="235" customFormat="1" ht="63.75" x14ac:dyDescent="0.2">
      <c r="B51" s="36" t="s">
        <v>181</v>
      </c>
      <c r="C51" s="147" t="s">
        <v>850</v>
      </c>
      <c r="D51" s="36" t="s">
        <v>182</v>
      </c>
      <c r="E51" s="36" t="s">
        <v>144</v>
      </c>
      <c r="F51" s="35"/>
      <c r="G51" s="164" t="s">
        <v>883</v>
      </c>
      <c r="H51" s="173">
        <v>122519</v>
      </c>
      <c r="I51" s="173">
        <v>98015</v>
      </c>
      <c r="J51" s="173" t="s">
        <v>559</v>
      </c>
      <c r="K51" s="173">
        <v>24504</v>
      </c>
      <c r="L51" s="173">
        <v>98015</v>
      </c>
      <c r="M51" s="173">
        <v>83312.75</v>
      </c>
      <c r="N51" s="173">
        <v>14702.25</v>
      </c>
      <c r="O51" s="173"/>
      <c r="P51" s="173" t="s">
        <v>559</v>
      </c>
      <c r="Q51" s="173">
        <v>97840.22</v>
      </c>
      <c r="R51" s="173" t="s">
        <v>559</v>
      </c>
      <c r="S51" s="173" t="s">
        <v>559</v>
      </c>
      <c r="T51" s="164" t="s">
        <v>967</v>
      </c>
    </row>
    <row r="52" spans="2:20" s="235" customFormat="1" ht="51" x14ac:dyDescent="0.2">
      <c r="B52" s="36" t="s">
        <v>183</v>
      </c>
      <c r="C52" s="147" t="s">
        <v>851</v>
      </c>
      <c r="D52" s="36" t="s">
        <v>184</v>
      </c>
      <c r="E52" s="36" t="s">
        <v>185</v>
      </c>
      <c r="F52" s="35"/>
      <c r="G52" s="164" t="s">
        <v>563</v>
      </c>
      <c r="H52" s="173">
        <v>148385</v>
      </c>
      <c r="I52" s="173">
        <v>118708</v>
      </c>
      <c r="J52" s="173" t="s">
        <v>559</v>
      </c>
      <c r="K52" s="173">
        <v>29677</v>
      </c>
      <c r="L52" s="173">
        <v>118708</v>
      </c>
      <c r="M52" s="173">
        <v>100901.8</v>
      </c>
      <c r="N52" s="173">
        <v>17806.2</v>
      </c>
      <c r="O52" s="321"/>
      <c r="P52" s="173" t="s">
        <v>559</v>
      </c>
      <c r="Q52" s="173">
        <v>118468.25</v>
      </c>
      <c r="R52" s="173" t="s">
        <v>559</v>
      </c>
      <c r="S52" s="173" t="s">
        <v>559</v>
      </c>
      <c r="T52" s="164"/>
    </row>
    <row r="53" spans="2:20" s="235" customFormat="1" ht="51" x14ac:dyDescent="0.2">
      <c r="B53" s="36" t="s">
        <v>186</v>
      </c>
      <c r="C53" s="147" t="s">
        <v>852</v>
      </c>
      <c r="D53" s="36" t="s">
        <v>187</v>
      </c>
      <c r="E53" s="36" t="s">
        <v>144</v>
      </c>
      <c r="F53" s="35"/>
      <c r="G53" s="164" t="s">
        <v>563</v>
      </c>
      <c r="H53" s="173">
        <v>150449</v>
      </c>
      <c r="I53" s="173">
        <v>120359</v>
      </c>
      <c r="J53" s="173" t="s">
        <v>559</v>
      </c>
      <c r="K53" s="173">
        <v>30090</v>
      </c>
      <c r="L53" s="173">
        <v>120359</v>
      </c>
      <c r="M53" s="173">
        <v>102305.15</v>
      </c>
      <c r="N53" s="173">
        <v>18053.849999999999</v>
      </c>
      <c r="O53" s="321"/>
      <c r="P53" s="173" t="s">
        <v>559</v>
      </c>
      <c r="Q53" s="173">
        <v>24071</v>
      </c>
      <c r="R53" s="173" t="s">
        <v>559</v>
      </c>
      <c r="S53" s="173" t="s">
        <v>559</v>
      </c>
      <c r="T53" s="164"/>
    </row>
    <row r="54" spans="2:20" s="235" customFormat="1" ht="51" x14ac:dyDescent="0.2">
      <c r="B54" s="36" t="s">
        <v>188</v>
      </c>
      <c r="C54" s="147" t="s">
        <v>853</v>
      </c>
      <c r="D54" s="36" t="s">
        <v>189</v>
      </c>
      <c r="E54" s="36" t="s">
        <v>144</v>
      </c>
      <c r="F54" s="35"/>
      <c r="G54" s="164" t="s">
        <v>563</v>
      </c>
      <c r="H54" s="173">
        <v>154470</v>
      </c>
      <c r="I54" s="173">
        <v>123576</v>
      </c>
      <c r="J54" s="173" t="s">
        <v>559</v>
      </c>
      <c r="K54" s="173">
        <v>30894</v>
      </c>
      <c r="L54" s="173">
        <v>123576</v>
      </c>
      <c r="M54" s="173">
        <v>105039.59999999999</v>
      </c>
      <c r="N54" s="173">
        <v>18536.399999999998</v>
      </c>
      <c r="O54" s="173"/>
      <c r="P54" s="173" t="s">
        <v>559</v>
      </c>
      <c r="Q54" s="173">
        <v>100815.84</v>
      </c>
      <c r="R54" s="173" t="s">
        <v>559</v>
      </c>
      <c r="S54" s="173" t="s">
        <v>559</v>
      </c>
      <c r="T54" s="164"/>
    </row>
    <row r="55" spans="2:20" s="235" customFormat="1" ht="51" x14ac:dyDescent="0.2">
      <c r="B55" s="36" t="s">
        <v>190</v>
      </c>
      <c r="C55" s="147" t="s">
        <v>854</v>
      </c>
      <c r="D55" s="36" t="s">
        <v>191</v>
      </c>
      <c r="E55" s="36" t="s">
        <v>144</v>
      </c>
      <c r="F55" s="35"/>
      <c r="G55" s="164" t="s">
        <v>563</v>
      </c>
      <c r="H55" s="173">
        <v>179494</v>
      </c>
      <c r="I55" s="173">
        <v>143595</v>
      </c>
      <c r="J55" s="173" t="s">
        <v>559</v>
      </c>
      <c r="K55" s="173">
        <v>35899</v>
      </c>
      <c r="L55" s="173">
        <v>143595</v>
      </c>
      <c r="M55" s="173">
        <v>122055.75</v>
      </c>
      <c r="N55" s="173">
        <v>21539.25</v>
      </c>
      <c r="O55" s="173"/>
      <c r="P55" s="173" t="s">
        <v>559</v>
      </c>
      <c r="Q55" s="173">
        <v>4984</v>
      </c>
      <c r="R55" s="173" t="s">
        <v>559</v>
      </c>
      <c r="S55" s="173" t="s">
        <v>559</v>
      </c>
      <c r="T55" s="164"/>
    </row>
    <row r="56" spans="2:20" s="235" customFormat="1" ht="51" x14ac:dyDescent="0.2">
      <c r="B56" s="36" t="s">
        <v>192</v>
      </c>
      <c r="C56" s="147" t="s">
        <v>855</v>
      </c>
      <c r="D56" s="36" t="s">
        <v>193</v>
      </c>
      <c r="E56" s="36" t="s">
        <v>185</v>
      </c>
      <c r="F56" s="35"/>
      <c r="G56" s="164" t="s">
        <v>883</v>
      </c>
      <c r="H56" s="173">
        <v>200000</v>
      </c>
      <c r="I56" s="173">
        <v>160000</v>
      </c>
      <c r="J56" s="173" t="s">
        <v>559</v>
      </c>
      <c r="K56" s="173">
        <v>40000</v>
      </c>
      <c r="L56" s="173">
        <v>160000</v>
      </c>
      <c r="M56" s="173">
        <v>136000</v>
      </c>
      <c r="N56" s="173">
        <v>24000</v>
      </c>
      <c r="O56" s="321"/>
      <c r="P56" s="173" t="s">
        <v>559</v>
      </c>
      <c r="Q56" s="173">
        <v>153061.42000000001</v>
      </c>
      <c r="R56" s="173" t="s">
        <v>559</v>
      </c>
      <c r="S56" s="173" t="s">
        <v>559</v>
      </c>
      <c r="T56" s="164" t="s">
        <v>1101</v>
      </c>
    </row>
    <row r="57" spans="2:20" s="235" customFormat="1" ht="51" x14ac:dyDescent="0.2">
      <c r="B57" s="36" t="s">
        <v>194</v>
      </c>
      <c r="C57" s="147" t="s">
        <v>856</v>
      </c>
      <c r="D57" s="36" t="s">
        <v>195</v>
      </c>
      <c r="E57" s="36" t="s">
        <v>185</v>
      </c>
      <c r="F57" s="35"/>
      <c r="G57" s="164" t="s">
        <v>563</v>
      </c>
      <c r="H57" s="173">
        <v>230039</v>
      </c>
      <c r="I57" s="173">
        <v>184031</v>
      </c>
      <c r="J57" s="173" t="s">
        <v>559</v>
      </c>
      <c r="K57" s="173">
        <v>46008</v>
      </c>
      <c r="L57" s="173">
        <v>184031</v>
      </c>
      <c r="M57" s="173">
        <v>156426.35</v>
      </c>
      <c r="N57" s="173">
        <v>27604.649999999998</v>
      </c>
      <c r="O57" s="321"/>
      <c r="P57" s="173" t="s">
        <v>559</v>
      </c>
      <c r="Q57" s="173">
        <v>168593.26</v>
      </c>
      <c r="R57" s="173" t="s">
        <v>559</v>
      </c>
      <c r="S57" s="173" t="s">
        <v>559</v>
      </c>
      <c r="T57" s="164"/>
    </row>
    <row r="58" spans="2:20" s="235" customFormat="1" ht="51" x14ac:dyDescent="0.2">
      <c r="B58" s="36" t="s">
        <v>196</v>
      </c>
      <c r="C58" s="147" t="s">
        <v>857</v>
      </c>
      <c r="D58" s="36" t="s">
        <v>197</v>
      </c>
      <c r="E58" s="36" t="s">
        <v>144</v>
      </c>
      <c r="F58" s="35"/>
      <c r="G58" s="164" t="s">
        <v>563</v>
      </c>
      <c r="H58" s="173">
        <v>67360</v>
      </c>
      <c r="I58" s="173">
        <v>53888</v>
      </c>
      <c r="J58" s="173" t="s">
        <v>559</v>
      </c>
      <c r="K58" s="173">
        <v>13472</v>
      </c>
      <c r="L58" s="173">
        <v>53888</v>
      </c>
      <c r="M58" s="173">
        <v>45804.799999999996</v>
      </c>
      <c r="N58" s="173">
        <v>8083.2</v>
      </c>
      <c r="O58" s="173"/>
      <c r="P58" s="173" t="s">
        <v>559</v>
      </c>
      <c r="Q58" s="173" t="s">
        <v>559</v>
      </c>
      <c r="R58" s="173" t="s">
        <v>559</v>
      </c>
      <c r="S58" s="173" t="s">
        <v>559</v>
      </c>
      <c r="T58" s="164"/>
    </row>
    <row r="59" spans="2:20" s="235" customFormat="1" ht="51" x14ac:dyDescent="0.2">
      <c r="B59" s="36" t="s">
        <v>198</v>
      </c>
      <c r="C59" s="147" t="s">
        <v>858</v>
      </c>
      <c r="D59" s="36" t="s">
        <v>199</v>
      </c>
      <c r="E59" s="36" t="s">
        <v>111</v>
      </c>
      <c r="F59" s="35"/>
      <c r="G59" s="164" t="s">
        <v>563</v>
      </c>
      <c r="H59" s="173">
        <v>220738</v>
      </c>
      <c r="I59" s="173">
        <v>176590</v>
      </c>
      <c r="J59" s="173" t="s">
        <v>559</v>
      </c>
      <c r="K59" s="173">
        <v>44148</v>
      </c>
      <c r="L59" s="173">
        <v>176590</v>
      </c>
      <c r="M59" s="173">
        <v>150101.5</v>
      </c>
      <c r="N59" s="173">
        <v>26488.5</v>
      </c>
      <c r="O59" s="321"/>
      <c r="P59" s="173" t="s">
        <v>559</v>
      </c>
      <c r="Q59" s="173">
        <v>86093.72</v>
      </c>
      <c r="R59" s="173" t="s">
        <v>559</v>
      </c>
      <c r="S59" s="173" t="s">
        <v>559</v>
      </c>
      <c r="T59" s="164"/>
    </row>
    <row r="60" spans="2:20" s="235" customFormat="1" ht="51" x14ac:dyDescent="0.2">
      <c r="B60" s="36" t="s">
        <v>200</v>
      </c>
      <c r="C60" s="147" t="s">
        <v>859</v>
      </c>
      <c r="D60" s="36" t="s">
        <v>201</v>
      </c>
      <c r="E60" s="36" t="s">
        <v>111</v>
      </c>
      <c r="F60" s="35"/>
      <c r="G60" s="164" t="s">
        <v>883</v>
      </c>
      <c r="H60" s="173">
        <v>212999</v>
      </c>
      <c r="I60" s="173">
        <v>170399</v>
      </c>
      <c r="J60" s="173" t="s">
        <v>559</v>
      </c>
      <c r="K60" s="173">
        <v>42600</v>
      </c>
      <c r="L60" s="173">
        <v>170399</v>
      </c>
      <c r="M60" s="173">
        <v>144839.15</v>
      </c>
      <c r="N60" s="173">
        <v>25559.85</v>
      </c>
      <c r="O60" s="173"/>
      <c r="P60" s="173" t="s">
        <v>559</v>
      </c>
      <c r="Q60" s="173">
        <v>158429.60999999999</v>
      </c>
      <c r="R60" s="173" t="s">
        <v>559</v>
      </c>
      <c r="S60" s="173" t="s">
        <v>559</v>
      </c>
      <c r="T60" s="164" t="s">
        <v>968</v>
      </c>
    </row>
    <row r="61" spans="2:20" s="235" customFormat="1" ht="51" x14ac:dyDescent="0.2">
      <c r="B61" s="36" t="s">
        <v>202</v>
      </c>
      <c r="C61" s="147" t="s">
        <v>860</v>
      </c>
      <c r="D61" s="36" t="s">
        <v>203</v>
      </c>
      <c r="E61" s="36" t="s">
        <v>111</v>
      </c>
      <c r="F61" s="35"/>
      <c r="G61" s="164" t="s">
        <v>883</v>
      </c>
      <c r="H61" s="173">
        <v>226795</v>
      </c>
      <c r="I61" s="173">
        <v>181436</v>
      </c>
      <c r="J61" s="173" t="s">
        <v>559</v>
      </c>
      <c r="K61" s="173">
        <v>45359</v>
      </c>
      <c r="L61" s="173">
        <v>181436</v>
      </c>
      <c r="M61" s="173">
        <v>154220.6</v>
      </c>
      <c r="N61" s="173">
        <v>27215.399999999998</v>
      </c>
      <c r="O61" s="173"/>
      <c r="P61" s="173"/>
      <c r="Q61" s="173">
        <v>176337.42</v>
      </c>
      <c r="R61" s="173"/>
      <c r="S61" s="173"/>
      <c r="T61" s="164" t="s">
        <v>1016</v>
      </c>
    </row>
    <row r="62" spans="2:20" s="235" customFormat="1" ht="38.25" x14ac:dyDescent="0.2">
      <c r="B62" s="36" t="s">
        <v>204</v>
      </c>
      <c r="C62" s="147" t="s">
        <v>861</v>
      </c>
      <c r="D62" s="36" t="s">
        <v>205</v>
      </c>
      <c r="E62" s="36" t="s">
        <v>137</v>
      </c>
      <c r="F62" s="35"/>
      <c r="G62" s="164" t="s">
        <v>563</v>
      </c>
      <c r="H62" s="173">
        <v>250897.13</v>
      </c>
      <c r="I62" s="173">
        <v>200000</v>
      </c>
      <c r="J62" s="173" t="s">
        <v>559</v>
      </c>
      <c r="K62" s="173">
        <v>50897.13</v>
      </c>
      <c r="L62" s="173">
        <v>200000</v>
      </c>
      <c r="M62" s="173">
        <v>170000</v>
      </c>
      <c r="N62" s="173">
        <v>30000</v>
      </c>
      <c r="O62" s="173" t="s">
        <v>559</v>
      </c>
      <c r="P62" s="173"/>
      <c r="Q62" s="173" t="s">
        <v>559</v>
      </c>
      <c r="R62" s="173"/>
      <c r="S62" s="173"/>
      <c r="T62" s="164"/>
    </row>
    <row r="63" spans="2:20" s="235" customFormat="1" ht="51" x14ac:dyDescent="0.2">
      <c r="B63" s="36" t="s">
        <v>206</v>
      </c>
      <c r="C63" s="147" t="s">
        <v>862</v>
      </c>
      <c r="D63" s="36" t="s">
        <v>207</v>
      </c>
      <c r="E63" s="36" t="s">
        <v>208</v>
      </c>
      <c r="F63" s="35"/>
      <c r="G63" s="164" t="s">
        <v>563</v>
      </c>
      <c r="H63" s="173">
        <v>250000</v>
      </c>
      <c r="I63" s="173">
        <v>165289.26</v>
      </c>
      <c r="J63" s="173" t="s">
        <v>559</v>
      </c>
      <c r="K63" s="173">
        <v>84710.74</v>
      </c>
      <c r="L63" s="173">
        <v>165289</v>
      </c>
      <c r="M63" s="173">
        <v>140495.65</v>
      </c>
      <c r="N63" s="173">
        <v>24793.35</v>
      </c>
      <c r="O63" s="173" t="s">
        <v>559</v>
      </c>
      <c r="P63" s="173"/>
      <c r="Q63" s="173" t="s">
        <v>559</v>
      </c>
      <c r="R63" s="173"/>
      <c r="S63" s="173"/>
      <c r="T63" s="164"/>
    </row>
    <row r="64" spans="2:20" s="235" customFormat="1" ht="63.75" x14ac:dyDescent="0.2">
      <c r="B64" s="36" t="s">
        <v>209</v>
      </c>
      <c r="C64" s="243" t="s">
        <v>863</v>
      </c>
      <c r="D64" s="36" t="s">
        <v>210</v>
      </c>
      <c r="E64" s="36" t="s">
        <v>208</v>
      </c>
      <c r="F64" s="35"/>
      <c r="G64" s="164" t="s">
        <v>563</v>
      </c>
      <c r="H64" s="173">
        <v>200000</v>
      </c>
      <c r="I64" s="173">
        <v>91487.74</v>
      </c>
      <c r="J64" s="173" t="s">
        <v>559</v>
      </c>
      <c r="K64" s="173">
        <v>108512.26</v>
      </c>
      <c r="L64" s="173">
        <v>91488</v>
      </c>
      <c r="M64" s="173">
        <v>77764.800000000003</v>
      </c>
      <c r="N64" s="173">
        <v>13723.199999999999</v>
      </c>
      <c r="O64" s="173" t="s">
        <v>559</v>
      </c>
      <c r="P64" s="173"/>
      <c r="Q64" s="173" t="s">
        <v>559</v>
      </c>
      <c r="R64" s="173"/>
      <c r="S64" s="173"/>
      <c r="T64" s="164"/>
    </row>
    <row r="65" spans="2:20" x14ac:dyDescent="0.2">
      <c r="B65" s="32" t="s">
        <v>216</v>
      </c>
      <c r="C65" s="260" t="s">
        <v>211</v>
      </c>
      <c r="D65" s="261"/>
      <c r="E65" s="261"/>
      <c r="F65" s="261"/>
      <c r="G65" s="261"/>
      <c r="H65" s="261"/>
      <c r="I65" s="261"/>
      <c r="J65" s="261"/>
      <c r="K65" s="261"/>
      <c r="L65" s="261"/>
      <c r="M65" s="261"/>
      <c r="N65" s="261"/>
      <c r="O65" s="261"/>
      <c r="P65" s="261"/>
      <c r="Q65" s="261"/>
      <c r="R65" s="261"/>
      <c r="S65" s="261"/>
      <c r="T65" s="262"/>
    </row>
    <row r="66" spans="2:20" x14ac:dyDescent="0.2">
      <c r="B66" s="32" t="s">
        <v>215</v>
      </c>
      <c r="C66" s="260" t="s">
        <v>212</v>
      </c>
      <c r="D66" s="261"/>
      <c r="E66" s="261"/>
      <c r="F66" s="261"/>
      <c r="G66" s="261"/>
      <c r="H66" s="261"/>
      <c r="I66" s="261"/>
      <c r="J66" s="261"/>
      <c r="K66" s="261"/>
      <c r="L66" s="261"/>
      <c r="M66" s="261"/>
      <c r="N66" s="261"/>
      <c r="O66" s="261"/>
      <c r="P66" s="261"/>
      <c r="Q66" s="261"/>
      <c r="R66" s="261"/>
      <c r="S66" s="261"/>
      <c r="T66" s="262"/>
    </row>
    <row r="67" spans="2:20" x14ac:dyDescent="0.2">
      <c r="B67" s="32" t="s">
        <v>214</v>
      </c>
      <c r="C67" s="260" t="s">
        <v>213</v>
      </c>
      <c r="D67" s="261"/>
      <c r="E67" s="261"/>
      <c r="F67" s="261"/>
      <c r="G67" s="261"/>
      <c r="H67" s="261"/>
      <c r="I67" s="261"/>
      <c r="J67" s="261"/>
      <c r="K67" s="261"/>
      <c r="L67" s="261"/>
      <c r="M67" s="261"/>
      <c r="N67" s="261"/>
      <c r="O67" s="261"/>
      <c r="P67" s="261"/>
      <c r="Q67" s="261"/>
      <c r="R67" s="261"/>
      <c r="S67" s="261"/>
      <c r="T67" s="262"/>
    </row>
    <row r="68" spans="2:20" s="235" customFormat="1" ht="51" x14ac:dyDescent="0.2">
      <c r="B68" s="36" t="s">
        <v>217</v>
      </c>
      <c r="C68" s="147" t="s">
        <v>840</v>
      </c>
      <c r="D68" s="46" t="s">
        <v>218</v>
      </c>
      <c r="E68" s="160" t="s">
        <v>64</v>
      </c>
      <c r="F68" s="198"/>
      <c r="G68" s="236" t="s">
        <v>559</v>
      </c>
      <c r="H68" s="173">
        <v>2694512.94</v>
      </c>
      <c r="I68" s="173">
        <v>2290336</v>
      </c>
      <c r="J68" s="173" t="s">
        <v>559</v>
      </c>
      <c r="K68" s="173">
        <v>404176.94</v>
      </c>
      <c r="L68" s="173" t="s">
        <v>559</v>
      </c>
      <c r="M68" s="173" t="s">
        <v>559</v>
      </c>
      <c r="N68" s="173" t="s">
        <v>559</v>
      </c>
      <c r="O68" s="173" t="s">
        <v>559</v>
      </c>
      <c r="P68" s="173" t="s">
        <v>559</v>
      </c>
      <c r="Q68" s="173" t="s">
        <v>559</v>
      </c>
      <c r="R68" s="173" t="s">
        <v>559</v>
      </c>
      <c r="S68" s="173" t="s">
        <v>559</v>
      </c>
      <c r="T68" s="236"/>
    </row>
    <row r="69" spans="2:20" s="235" customFormat="1" ht="38.25" x14ac:dyDescent="0.2">
      <c r="B69" s="36" t="s">
        <v>219</v>
      </c>
      <c r="C69" s="147" t="s">
        <v>841</v>
      </c>
      <c r="D69" s="36" t="s">
        <v>220</v>
      </c>
      <c r="E69" s="160" t="s">
        <v>221</v>
      </c>
      <c r="F69" s="198"/>
      <c r="G69" s="236" t="s">
        <v>765</v>
      </c>
      <c r="H69" s="173">
        <v>898170.59</v>
      </c>
      <c r="I69" s="173">
        <v>763445</v>
      </c>
      <c r="J69" s="173" t="s">
        <v>559</v>
      </c>
      <c r="K69" s="173">
        <v>134725.59</v>
      </c>
      <c r="L69" s="173" t="s">
        <v>559</v>
      </c>
      <c r="M69" s="173" t="s">
        <v>559</v>
      </c>
      <c r="N69" s="173" t="s">
        <v>559</v>
      </c>
      <c r="O69" s="173" t="s">
        <v>559</v>
      </c>
      <c r="P69" s="173" t="s">
        <v>559</v>
      </c>
      <c r="Q69" s="173" t="s">
        <v>559</v>
      </c>
      <c r="R69" s="173" t="s">
        <v>559</v>
      </c>
      <c r="S69" s="173" t="s">
        <v>559</v>
      </c>
      <c r="T69" s="236"/>
    </row>
    <row r="70" spans="2:20" s="235" customFormat="1" ht="38.25" x14ac:dyDescent="0.2">
      <c r="B70" s="36" t="s">
        <v>222</v>
      </c>
      <c r="C70" s="147" t="s">
        <v>842</v>
      </c>
      <c r="D70" s="36" t="s">
        <v>223</v>
      </c>
      <c r="E70" s="160" t="s">
        <v>224</v>
      </c>
      <c r="F70" s="198"/>
      <c r="G70" s="236" t="s">
        <v>559</v>
      </c>
      <c r="H70" s="173">
        <v>898170.59</v>
      </c>
      <c r="I70" s="173">
        <v>763445</v>
      </c>
      <c r="J70" s="173" t="s">
        <v>559</v>
      </c>
      <c r="K70" s="173">
        <v>134725.59</v>
      </c>
      <c r="L70" s="173" t="s">
        <v>559</v>
      </c>
      <c r="M70" s="173" t="s">
        <v>559</v>
      </c>
      <c r="N70" s="173" t="s">
        <v>559</v>
      </c>
      <c r="O70" s="173" t="s">
        <v>559</v>
      </c>
      <c r="P70" s="173" t="s">
        <v>559</v>
      </c>
      <c r="Q70" s="173" t="s">
        <v>559</v>
      </c>
      <c r="R70" s="173" t="s">
        <v>559</v>
      </c>
      <c r="S70" s="173" t="s">
        <v>559</v>
      </c>
      <c r="T70" s="236"/>
    </row>
    <row r="71" spans="2:20" x14ac:dyDescent="0.2">
      <c r="B71" s="244" t="s">
        <v>225</v>
      </c>
      <c r="C71" s="260" t="s">
        <v>226</v>
      </c>
      <c r="D71" s="261"/>
      <c r="E71" s="261"/>
      <c r="F71" s="261"/>
      <c r="G71" s="261"/>
      <c r="H71" s="261"/>
      <c r="I71" s="261"/>
      <c r="J71" s="261"/>
      <c r="K71" s="261"/>
      <c r="L71" s="261"/>
      <c r="M71" s="261"/>
      <c r="N71" s="261"/>
      <c r="O71" s="261"/>
      <c r="P71" s="261"/>
      <c r="Q71" s="261"/>
      <c r="R71" s="261"/>
      <c r="S71" s="261"/>
      <c r="T71" s="262"/>
    </row>
    <row r="72" spans="2:20" s="235" customFormat="1" ht="76.5" x14ac:dyDescent="0.2">
      <c r="B72" s="36" t="s">
        <v>227</v>
      </c>
      <c r="C72" s="147" t="s">
        <v>831</v>
      </c>
      <c r="D72" s="36" t="s">
        <v>228</v>
      </c>
      <c r="E72" s="245" t="s">
        <v>64</v>
      </c>
      <c r="F72" s="35" t="s">
        <v>562</v>
      </c>
      <c r="G72" s="164" t="s">
        <v>563</v>
      </c>
      <c r="H72" s="173">
        <v>6962779.4500000002</v>
      </c>
      <c r="I72" s="173">
        <v>1980601.25</v>
      </c>
      <c r="J72" s="173" t="s">
        <v>559</v>
      </c>
      <c r="K72" s="173">
        <v>4982178.2</v>
      </c>
      <c r="L72" s="173">
        <v>2535780.29</v>
      </c>
      <c r="M72" s="173">
        <v>1980601.25</v>
      </c>
      <c r="N72" s="173" t="s">
        <v>559</v>
      </c>
      <c r="O72" s="173">
        <v>555179.04</v>
      </c>
      <c r="P72" s="173">
        <v>699970.56000000006</v>
      </c>
      <c r="Q72" s="173">
        <v>546720.30000000005</v>
      </c>
      <c r="R72" s="173" t="s">
        <v>559</v>
      </c>
      <c r="S72" s="173">
        <v>153250.26</v>
      </c>
      <c r="T72" s="236"/>
    </row>
    <row r="73" spans="2:20" s="235" customFormat="1" ht="51" x14ac:dyDescent="0.2">
      <c r="B73" s="36" t="s">
        <v>229</v>
      </c>
      <c r="C73" s="147" t="s">
        <v>832</v>
      </c>
      <c r="D73" s="36" t="s">
        <v>230</v>
      </c>
      <c r="E73" s="245" t="s">
        <v>137</v>
      </c>
      <c r="F73" s="35"/>
      <c r="G73" s="164" t="s">
        <v>563</v>
      </c>
      <c r="H73" s="173">
        <v>584772.1</v>
      </c>
      <c r="I73" s="173">
        <v>456409.06</v>
      </c>
      <c r="J73" s="173" t="s">
        <v>559</v>
      </c>
      <c r="K73" s="173">
        <v>128363.04</v>
      </c>
      <c r="L73" s="173">
        <v>584772.1</v>
      </c>
      <c r="M73" s="173">
        <v>456409.06</v>
      </c>
      <c r="N73" s="173" t="s">
        <v>559</v>
      </c>
      <c r="O73" s="173">
        <v>128363.04</v>
      </c>
      <c r="P73" s="173" t="s">
        <v>559</v>
      </c>
      <c r="Q73" s="173" t="s">
        <v>559</v>
      </c>
      <c r="R73" s="173" t="s">
        <v>559</v>
      </c>
      <c r="S73" s="173" t="s">
        <v>559</v>
      </c>
      <c r="T73" s="236"/>
    </row>
    <row r="74" spans="2:20" s="235" customFormat="1" ht="38.25" x14ac:dyDescent="0.2">
      <c r="B74" s="36" t="s">
        <v>231</v>
      </c>
      <c r="C74" s="147" t="s">
        <v>833</v>
      </c>
      <c r="D74" s="156" t="s">
        <v>232</v>
      </c>
      <c r="E74" s="246" t="s">
        <v>245</v>
      </c>
      <c r="F74" s="157"/>
      <c r="G74" s="247" t="s">
        <v>883</v>
      </c>
      <c r="H74" s="173">
        <v>327724.74</v>
      </c>
      <c r="I74" s="173">
        <v>241855.13</v>
      </c>
      <c r="J74" s="173" t="s">
        <v>559</v>
      </c>
      <c r="K74" s="176">
        <v>85869.61</v>
      </c>
      <c r="L74" s="176">
        <v>320376.39</v>
      </c>
      <c r="M74" s="176">
        <v>241855.13</v>
      </c>
      <c r="N74" s="173" t="s">
        <v>559</v>
      </c>
      <c r="O74" s="176">
        <v>78521.259999999995</v>
      </c>
      <c r="P74" s="176">
        <v>320376.39</v>
      </c>
      <c r="Q74" s="176">
        <v>241855.13</v>
      </c>
      <c r="R74" s="173" t="s">
        <v>559</v>
      </c>
      <c r="S74" s="176">
        <v>78521.259999999995</v>
      </c>
      <c r="T74" s="246"/>
    </row>
    <row r="75" spans="2:20" s="235" customFormat="1" ht="63.75" x14ac:dyDescent="0.2">
      <c r="B75" s="36" t="s">
        <v>233</v>
      </c>
      <c r="C75" s="147" t="s">
        <v>834</v>
      </c>
      <c r="D75" s="36" t="s">
        <v>234</v>
      </c>
      <c r="E75" s="246" t="s">
        <v>246</v>
      </c>
      <c r="F75" s="157"/>
      <c r="G75" s="247" t="s">
        <v>883</v>
      </c>
      <c r="H75" s="176">
        <v>123639.22</v>
      </c>
      <c r="I75" s="173">
        <v>105092.49</v>
      </c>
      <c r="J75" s="173" t="s">
        <v>559</v>
      </c>
      <c r="K75" s="176">
        <v>18546.73</v>
      </c>
      <c r="L75" s="176">
        <v>224640.05</v>
      </c>
      <c r="M75" s="176">
        <v>105092.49</v>
      </c>
      <c r="N75" s="173" t="s">
        <v>559</v>
      </c>
      <c r="O75" s="176">
        <v>119547.56</v>
      </c>
      <c r="P75" s="176">
        <v>224640.05</v>
      </c>
      <c r="Q75" s="176">
        <v>105092.49</v>
      </c>
      <c r="R75" s="173" t="s">
        <v>559</v>
      </c>
      <c r="S75" s="176">
        <v>119547.56</v>
      </c>
      <c r="T75" s="246"/>
    </row>
    <row r="76" spans="2:20" s="235" customFormat="1" ht="38.25" x14ac:dyDescent="0.2">
      <c r="B76" s="36" t="s">
        <v>235</v>
      </c>
      <c r="C76" s="147" t="s">
        <v>835</v>
      </c>
      <c r="D76" s="36" t="s">
        <v>236</v>
      </c>
      <c r="E76" s="245" t="s">
        <v>132</v>
      </c>
      <c r="F76" s="35" t="s">
        <v>562</v>
      </c>
      <c r="G76" s="247" t="s">
        <v>883</v>
      </c>
      <c r="H76" s="173">
        <v>367082.01</v>
      </c>
      <c r="I76" s="173">
        <v>312019.71000000002</v>
      </c>
      <c r="J76" s="173" t="s">
        <v>559</v>
      </c>
      <c r="K76" s="173">
        <v>55062.3</v>
      </c>
      <c r="L76" s="173">
        <v>36708.01</v>
      </c>
      <c r="M76" s="173">
        <v>312019.7</v>
      </c>
      <c r="N76" s="173" t="s">
        <v>559</v>
      </c>
      <c r="O76" s="248">
        <v>55062.3</v>
      </c>
      <c r="P76" s="248">
        <v>367082</v>
      </c>
      <c r="Q76" s="248">
        <v>312019.7</v>
      </c>
      <c r="R76" s="173" t="s">
        <v>559</v>
      </c>
      <c r="S76" s="173">
        <v>55062.3</v>
      </c>
      <c r="T76" s="236" t="s">
        <v>969</v>
      </c>
    </row>
    <row r="77" spans="2:20" s="235" customFormat="1" ht="51" x14ac:dyDescent="0.2">
      <c r="B77" s="36" t="s">
        <v>237</v>
      </c>
      <c r="C77" s="147" t="s">
        <v>836</v>
      </c>
      <c r="D77" s="36" t="s">
        <v>238</v>
      </c>
      <c r="E77" s="245" t="s">
        <v>132</v>
      </c>
      <c r="F77" s="198"/>
      <c r="G77" s="247" t="s">
        <v>883</v>
      </c>
      <c r="H77" s="173">
        <v>145238.54</v>
      </c>
      <c r="I77" s="249">
        <v>123452.76</v>
      </c>
      <c r="J77" s="173" t="s">
        <v>559</v>
      </c>
      <c r="K77" s="173">
        <v>21785.78</v>
      </c>
      <c r="L77" s="173">
        <v>145238.54</v>
      </c>
      <c r="M77" s="173">
        <v>123452.76</v>
      </c>
      <c r="N77" s="173" t="s">
        <v>559</v>
      </c>
      <c r="O77" s="173">
        <v>21785.78</v>
      </c>
      <c r="P77" s="173">
        <v>138341.54</v>
      </c>
      <c r="Q77" s="173">
        <v>117590.31</v>
      </c>
      <c r="R77" s="311"/>
      <c r="S77" s="173">
        <v>20751.23</v>
      </c>
      <c r="T77" s="236" t="s">
        <v>969</v>
      </c>
    </row>
    <row r="78" spans="2:20" s="235" customFormat="1" ht="89.25" x14ac:dyDescent="0.2">
      <c r="B78" s="36" t="s">
        <v>239</v>
      </c>
      <c r="C78" s="147" t="s">
        <v>837</v>
      </c>
      <c r="D78" s="36" t="s">
        <v>240</v>
      </c>
      <c r="E78" s="245" t="s">
        <v>111</v>
      </c>
      <c r="F78" s="35" t="s">
        <v>562</v>
      </c>
      <c r="G78" s="164" t="s">
        <v>765</v>
      </c>
      <c r="H78" s="173">
        <v>1708758</v>
      </c>
      <c r="I78" s="173">
        <v>1365297</v>
      </c>
      <c r="J78" s="173" t="s">
        <v>559</v>
      </c>
      <c r="K78" s="173">
        <v>343461</v>
      </c>
      <c r="L78" s="173" t="s">
        <v>559</v>
      </c>
      <c r="M78" s="173" t="s">
        <v>559</v>
      </c>
      <c r="N78" s="173" t="s">
        <v>559</v>
      </c>
      <c r="O78" s="173" t="s">
        <v>559</v>
      </c>
      <c r="P78" s="173" t="s">
        <v>559</v>
      </c>
      <c r="Q78" s="173" t="s">
        <v>559</v>
      </c>
      <c r="R78" s="173" t="s">
        <v>559</v>
      </c>
      <c r="S78" s="173" t="s">
        <v>559</v>
      </c>
      <c r="T78" s="236"/>
    </row>
    <row r="79" spans="2:20" s="235" customFormat="1" ht="63.75" x14ac:dyDescent="0.2">
      <c r="B79" s="36" t="s">
        <v>241</v>
      </c>
      <c r="C79" s="147" t="s">
        <v>838</v>
      </c>
      <c r="D79" s="36" t="s">
        <v>242</v>
      </c>
      <c r="E79" s="245" t="s">
        <v>111</v>
      </c>
      <c r="F79" s="35"/>
      <c r="G79" s="164" t="s">
        <v>563</v>
      </c>
      <c r="H79" s="173">
        <v>429669.26</v>
      </c>
      <c r="I79" s="173">
        <v>365218.87</v>
      </c>
      <c r="J79" s="173" t="s">
        <v>559</v>
      </c>
      <c r="K79" s="173">
        <v>64450.39</v>
      </c>
      <c r="L79" s="173">
        <v>352419.27</v>
      </c>
      <c r="M79" s="173">
        <v>299556.37</v>
      </c>
      <c r="N79" s="173" t="s">
        <v>559</v>
      </c>
      <c r="O79" s="173">
        <v>52862.9</v>
      </c>
      <c r="P79" s="173">
        <v>296514.39</v>
      </c>
      <c r="Q79" s="173">
        <v>252037.22</v>
      </c>
      <c r="R79" s="311"/>
      <c r="S79" s="173">
        <v>44477.17</v>
      </c>
      <c r="T79" s="164" t="s">
        <v>970</v>
      </c>
    </row>
    <row r="80" spans="2:20" s="235" customFormat="1" ht="51" x14ac:dyDescent="0.2">
      <c r="B80" s="36" t="s">
        <v>243</v>
      </c>
      <c r="C80" s="147" t="s">
        <v>839</v>
      </c>
      <c r="D80" s="36" t="s">
        <v>244</v>
      </c>
      <c r="E80" s="245" t="s">
        <v>132</v>
      </c>
      <c r="F80" s="35" t="s">
        <v>562</v>
      </c>
      <c r="G80" s="164" t="s">
        <v>563</v>
      </c>
      <c r="H80" s="173">
        <v>167435.26</v>
      </c>
      <c r="I80" s="173">
        <v>142319.97</v>
      </c>
      <c r="J80" s="173"/>
      <c r="K80" s="173">
        <v>25115.29</v>
      </c>
      <c r="L80" s="173">
        <v>167435.26</v>
      </c>
      <c r="M80" s="173">
        <v>120815.53</v>
      </c>
      <c r="N80" s="173" t="s">
        <v>559</v>
      </c>
      <c r="O80" s="173">
        <v>46619.73</v>
      </c>
      <c r="P80" s="173">
        <f>Q80</f>
        <v>36000</v>
      </c>
      <c r="Q80" s="173">
        <v>36000</v>
      </c>
      <c r="R80" s="173" t="s">
        <v>559</v>
      </c>
      <c r="S80" s="173" t="s">
        <v>559</v>
      </c>
      <c r="T80" s="164" t="s">
        <v>1107</v>
      </c>
    </row>
    <row r="81" spans="2:20" s="235" customFormat="1" ht="63.75" x14ac:dyDescent="0.2">
      <c r="B81" s="36" t="s">
        <v>978</v>
      </c>
      <c r="C81" s="147" t="s">
        <v>979</v>
      </c>
      <c r="D81" s="36" t="s">
        <v>980</v>
      </c>
      <c r="E81" s="245" t="s">
        <v>981</v>
      </c>
      <c r="F81" s="35"/>
      <c r="G81" s="164" t="s">
        <v>559</v>
      </c>
      <c r="H81" s="173">
        <v>59311.54</v>
      </c>
      <c r="I81" s="173">
        <v>15996.65</v>
      </c>
      <c r="J81" s="173"/>
      <c r="K81" s="173">
        <v>43314.89</v>
      </c>
      <c r="L81" s="173" t="s">
        <v>559</v>
      </c>
      <c r="M81" s="173" t="s">
        <v>559</v>
      </c>
      <c r="N81" s="173" t="s">
        <v>559</v>
      </c>
      <c r="O81" s="173" t="s">
        <v>559</v>
      </c>
      <c r="P81" s="173" t="s">
        <v>559</v>
      </c>
      <c r="Q81" s="173" t="s">
        <v>559</v>
      </c>
      <c r="R81" s="173" t="s">
        <v>559</v>
      </c>
      <c r="S81" s="173" t="s">
        <v>559</v>
      </c>
      <c r="T81" s="236"/>
    </row>
    <row r="82" spans="2:20" s="235" customFormat="1" ht="51" x14ac:dyDescent="0.2">
      <c r="B82" s="36" t="s">
        <v>982</v>
      </c>
      <c r="C82" s="147" t="s">
        <v>983</v>
      </c>
      <c r="D82" s="36" t="s">
        <v>984</v>
      </c>
      <c r="E82" s="245" t="s">
        <v>246</v>
      </c>
      <c r="F82" s="35"/>
      <c r="G82" s="164" t="s">
        <v>559</v>
      </c>
      <c r="H82" s="173">
        <v>10890</v>
      </c>
      <c r="I82" s="173">
        <v>6964.93</v>
      </c>
      <c r="J82" s="173"/>
      <c r="K82" s="173">
        <v>3925.07</v>
      </c>
      <c r="L82" s="173" t="s">
        <v>559</v>
      </c>
      <c r="M82" s="173" t="s">
        <v>559</v>
      </c>
      <c r="N82" s="173" t="s">
        <v>559</v>
      </c>
      <c r="O82" s="173" t="s">
        <v>559</v>
      </c>
      <c r="P82" s="173" t="s">
        <v>559</v>
      </c>
      <c r="Q82" s="173" t="s">
        <v>559</v>
      </c>
      <c r="R82" s="173" t="s">
        <v>559</v>
      </c>
      <c r="S82" s="173" t="s">
        <v>559</v>
      </c>
      <c r="T82" s="236"/>
    </row>
    <row r="83" spans="2:20" s="235" customFormat="1" ht="51" x14ac:dyDescent="0.2">
      <c r="B83" s="36" t="s">
        <v>985</v>
      </c>
      <c r="C83" s="147" t="s">
        <v>986</v>
      </c>
      <c r="D83" s="36" t="s">
        <v>987</v>
      </c>
      <c r="E83" s="245" t="s">
        <v>988</v>
      </c>
      <c r="F83" s="35"/>
      <c r="G83" s="164" t="s">
        <v>765</v>
      </c>
      <c r="H83" s="173">
        <v>2600000</v>
      </c>
      <c r="I83" s="173">
        <v>1505145.36</v>
      </c>
      <c r="J83" s="173"/>
      <c r="K83" s="173">
        <v>1094854.6399999999</v>
      </c>
      <c r="L83" s="173" t="s">
        <v>559</v>
      </c>
      <c r="M83" s="173" t="s">
        <v>559</v>
      </c>
      <c r="N83" s="173" t="s">
        <v>559</v>
      </c>
      <c r="O83" s="173" t="s">
        <v>559</v>
      </c>
      <c r="P83" s="173" t="s">
        <v>559</v>
      </c>
      <c r="Q83" s="173" t="s">
        <v>559</v>
      </c>
      <c r="R83" s="173" t="s">
        <v>559</v>
      </c>
      <c r="S83" s="173" t="s">
        <v>559</v>
      </c>
      <c r="T83" s="236"/>
    </row>
    <row r="84" spans="2:20" s="235" customFormat="1" ht="51" x14ac:dyDescent="0.2">
      <c r="B84" s="36" t="s">
        <v>1029</v>
      </c>
      <c r="C84" s="147" t="s">
        <v>989</v>
      </c>
      <c r="D84" s="36" t="s">
        <v>990</v>
      </c>
      <c r="E84" s="245" t="s">
        <v>988</v>
      </c>
      <c r="F84" s="35"/>
      <c r="G84" s="164" t="s">
        <v>559</v>
      </c>
      <c r="H84" s="173">
        <v>767460</v>
      </c>
      <c r="I84" s="173">
        <v>500000</v>
      </c>
      <c r="J84" s="173"/>
      <c r="K84" s="173">
        <v>267460</v>
      </c>
      <c r="L84" s="173" t="s">
        <v>559</v>
      </c>
      <c r="M84" s="173" t="s">
        <v>559</v>
      </c>
      <c r="N84" s="173" t="s">
        <v>559</v>
      </c>
      <c r="O84" s="173" t="s">
        <v>559</v>
      </c>
      <c r="P84" s="173" t="s">
        <v>559</v>
      </c>
      <c r="Q84" s="173" t="s">
        <v>559</v>
      </c>
      <c r="R84" s="173" t="s">
        <v>559</v>
      </c>
      <c r="S84" s="173" t="s">
        <v>559</v>
      </c>
      <c r="T84" s="236"/>
    </row>
    <row r="85" spans="2:20" x14ac:dyDescent="0.2">
      <c r="B85" s="242" t="s">
        <v>248</v>
      </c>
      <c r="C85" s="260" t="s">
        <v>247</v>
      </c>
      <c r="D85" s="261"/>
      <c r="E85" s="261"/>
      <c r="F85" s="261"/>
      <c r="G85" s="261"/>
      <c r="H85" s="261"/>
      <c r="I85" s="261"/>
      <c r="J85" s="261"/>
      <c r="K85" s="261"/>
      <c r="L85" s="261"/>
      <c r="M85" s="261"/>
      <c r="N85" s="261"/>
      <c r="O85" s="261"/>
      <c r="P85" s="261"/>
      <c r="Q85" s="261"/>
      <c r="R85" s="261"/>
      <c r="S85" s="261"/>
      <c r="T85" s="262"/>
    </row>
    <row r="86" spans="2:20" s="235" customFormat="1" ht="51" x14ac:dyDescent="0.2">
      <c r="B86" s="46" t="s">
        <v>249</v>
      </c>
      <c r="C86" s="147" t="s">
        <v>825</v>
      </c>
      <c r="D86" s="46" t="s">
        <v>250</v>
      </c>
      <c r="E86" s="160" t="s">
        <v>64</v>
      </c>
      <c r="F86" s="35" t="s">
        <v>562</v>
      </c>
      <c r="G86" s="164" t="s">
        <v>563</v>
      </c>
      <c r="H86" s="173">
        <v>602550</v>
      </c>
      <c r="I86" s="173">
        <v>357368.01</v>
      </c>
      <c r="J86" s="173" t="s">
        <v>559</v>
      </c>
      <c r="K86" s="173">
        <v>245181.99</v>
      </c>
      <c r="L86" s="173">
        <v>488977.34</v>
      </c>
      <c r="M86" s="173">
        <v>357368.01</v>
      </c>
      <c r="N86" s="173" t="s">
        <v>559</v>
      </c>
      <c r="O86" s="173">
        <v>131609.32999999999</v>
      </c>
      <c r="P86" s="173">
        <f>483144.17-39344.95</f>
        <v>443799.22</v>
      </c>
      <c r="Q86" s="173">
        <v>313759</v>
      </c>
      <c r="R86" s="173" t="s">
        <v>559</v>
      </c>
      <c r="S86" s="173">
        <f>169384.27-39344.95</f>
        <v>130039.31999999999</v>
      </c>
      <c r="T86" s="236"/>
    </row>
    <row r="87" spans="2:20" s="235" customFormat="1" ht="63.75" x14ac:dyDescent="0.2">
      <c r="B87" s="46" t="s">
        <v>251</v>
      </c>
      <c r="C87" s="147" t="s">
        <v>826</v>
      </c>
      <c r="D87" s="46" t="s">
        <v>252</v>
      </c>
      <c r="E87" s="160" t="s">
        <v>137</v>
      </c>
      <c r="F87" s="198"/>
      <c r="G87" s="164" t="s">
        <v>563</v>
      </c>
      <c r="H87" s="173">
        <v>639335.96</v>
      </c>
      <c r="I87" s="173">
        <v>160613.71</v>
      </c>
      <c r="J87" s="173" t="s">
        <v>559</v>
      </c>
      <c r="K87" s="173">
        <v>478722.25</v>
      </c>
      <c r="L87" s="173">
        <v>495318.64</v>
      </c>
      <c r="M87" s="173">
        <v>160613.71</v>
      </c>
      <c r="N87" s="173" t="s">
        <v>559</v>
      </c>
      <c r="O87" s="173">
        <v>334704.93</v>
      </c>
      <c r="P87" s="173" t="s">
        <v>559</v>
      </c>
      <c r="Q87" s="173" t="s">
        <v>559</v>
      </c>
      <c r="R87" s="173" t="s">
        <v>559</v>
      </c>
      <c r="S87" s="173" t="s">
        <v>559</v>
      </c>
      <c r="T87" s="236"/>
    </row>
    <row r="88" spans="2:20" s="235" customFormat="1" ht="51" x14ac:dyDescent="0.2">
      <c r="B88" s="46" t="s">
        <v>253</v>
      </c>
      <c r="C88" s="147" t="s">
        <v>827</v>
      </c>
      <c r="D88" s="46" t="s">
        <v>254</v>
      </c>
      <c r="E88" s="160" t="s">
        <v>255</v>
      </c>
      <c r="F88" s="198"/>
      <c r="G88" s="164" t="s">
        <v>883</v>
      </c>
      <c r="H88" s="173">
        <v>149542.04</v>
      </c>
      <c r="I88" s="173">
        <v>117898.5</v>
      </c>
      <c r="J88" s="173" t="s">
        <v>559</v>
      </c>
      <c r="K88" s="173">
        <v>31643.54</v>
      </c>
      <c r="L88" s="173">
        <v>154346.81</v>
      </c>
      <c r="M88" s="173">
        <v>117898.5</v>
      </c>
      <c r="N88" s="173" t="s">
        <v>559</v>
      </c>
      <c r="O88" s="173">
        <v>36448.31</v>
      </c>
      <c r="P88" s="173">
        <v>154346.81</v>
      </c>
      <c r="Q88" s="173">
        <v>117898.5</v>
      </c>
      <c r="R88" s="173" t="s">
        <v>559</v>
      </c>
      <c r="S88" s="173">
        <v>36448.31</v>
      </c>
      <c r="T88" s="236"/>
    </row>
    <row r="89" spans="2:20" s="235" customFormat="1" ht="51" x14ac:dyDescent="0.2">
      <c r="B89" s="46" t="s">
        <v>256</v>
      </c>
      <c r="C89" s="147" t="s">
        <v>828</v>
      </c>
      <c r="D89" s="46" t="s">
        <v>257</v>
      </c>
      <c r="E89" s="160" t="s">
        <v>258</v>
      </c>
      <c r="F89" s="198"/>
      <c r="G89" s="164" t="s">
        <v>563</v>
      </c>
      <c r="H89" s="173">
        <v>248435.1</v>
      </c>
      <c r="I89" s="173">
        <v>86589.36</v>
      </c>
      <c r="J89" s="173" t="s">
        <v>559</v>
      </c>
      <c r="K89" s="173">
        <v>161845.74</v>
      </c>
      <c r="L89" s="173">
        <v>249447.22</v>
      </c>
      <c r="M89" s="173">
        <v>76937.77</v>
      </c>
      <c r="N89" s="173" t="s">
        <v>559</v>
      </c>
      <c r="O89" s="173">
        <v>172509.45</v>
      </c>
      <c r="P89" s="173" t="s">
        <v>559</v>
      </c>
      <c r="Q89" s="173" t="s">
        <v>559</v>
      </c>
      <c r="R89" s="173" t="s">
        <v>559</v>
      </c>
      <c r="S89" s="173" t="s">
        <v>559</v>
      </c>
      <c r="T89" s="236" t="s">
        <v>1105</v>
      </c>
    </row>
    <row r="90" spans="2:20" s="235" customFormat="1" ht="63.75" x14ac:dyDescent="0.2">
      <c r="B90" s="46" t="s">
        <v>259</v>
      </c>
      <c r="C90" s="147" t="s">
        <v>829</v>
      </c>
      <c r="D90" s="46" t="s">
        <v>260</v>
      </c>
      <c r="E90" s="160" t="s">
        <v>261</v>
      </c>
      <c r="F90" s="198"/>
      <c r="G90" s="164" t="s">
        <v>563</v>
      </c>
      <c r="H90" s="173">
        <v>196130.35</v>
      </c>
      <c r="I90" s="173">
        <v>153692.32</v>
      </c>
      <c r="J90" s="173" t="s">
        <v>559</v>
      </c>
      <c r="K90" s="173">
        <v>42438.03</v>
      </c>
      <c r="L90" s="173">
        <v>196130.35</v>
      </c>
      <c r="M90" s="173">
        <v>153692.32</v>
      </c>
      <c r="N90" s="173" t="s">
        <v>559</v>
      </c>
      <c r="O90" s="173">
        <v>42438.03</v>
      </c>
      <c r="P90" s="173" t="s">
        <v>559</v>
      </c>
      <c r="Q90" s="173" t="s">
        <v>559</v>
      </c>
      <c r="R90" s="173" t="s">
        <v>559</v>
      </c>
      <c r="S90" s="173" t="s">
        <v>559</v>
      </c>
      <c r="T90" s="236"/>
    </row>
    <row r="91" spans="2:20" s="235" customFormat="1" ht="63.75" x14ac:dyDescent="0.2">
      <c r="B91" s="46" t="s">
        <v>262</v>
      </c>
      <c r="C91" s="147" t="s">
        <v>830</v>
      </c>
      <c r="D91" s="46" t="s">
        <v>263</v>
      </c>
      <c r="E91" s="160" t="s">
        <v>111</v>
      </c>
      <c r="F91" s="198"/>
      <c r="G91" s="164" t="s">
        <v>563</v>
      </c>
      <c r="H91" s="322">
        <v>340729.78</v>
      </c>
      <c r="I91" s="173">
        <v>136527.31</v>
      </c>
      <c r="J91" s="173" t="s">
        <v>559</v>
      </c>
      <c r="K91" s="322">
        <v>204202.47</v>
      </c>
      <c r="L91" s="173">
        <v>195861.16</v>
      </c>
      <c r="M91" s="173">
        <v>121311.46</v>
      </c>
      <c r="N91" s="173" t="s">
        <v>559</v>
      </c>
      <c r="O91" s="173">
        <v>74549.7</v>
      </c>
      <c r="P91" s="173" t="s">
        <v>559</v>
      </c>
      <c r="Q91" s="173" t="s">
        <v>559</v>
      </c>
      <c r="R91" s="173" t="s">
        <v>559</v>
      </c>
      <c r="S91" s="173" t="s">
        <v>559</v>
      </c>
      <c r="T91" s="304" t="s">
        <v>1106</v>
      </c>
    </row>
    <row r="92" spans="2:20" s="235" customFormat="1" ht="76.5" x14ac:dyDescent="0.2">
      <c r="B92" s="46" t="s">
        <v>992</v>
      </c>
      <c r="C92" s="147" t="s">
        <v>993</v>
      </c>
      <c r="D92" s="46" t="s">
        <v>991</v>
      </c>
      <c r="E92" s="160" t="s">
        <v>981</v>
      </c>
      <c r="F92" s="198"/>
      <c r="G92" s="164" t="s">
        <v>559</v>
      </c>
      <c r="H92" s="322">
        <v>68415.81</v>
      </c>
      <c r="I92" s="173">
        <v>14780.79</v>
      </c>
      <c r="J92" s="173"/>
      <c r="K92" s="322">
        <v>53635.02</v>
      </c>
      <c r="L92" s="173"/>
      <c r="M92" s="173"/>
      <c r="N92" s="173"/>
      <c r="O92" s="173"/>
      <c r="P92" s="173"/>
      <c r="Q92" s="173"/>
      <c r="R92" s="173"/>
      <c r="S92" s="173"/>
      <c r="T92" s="236"/>
    </row>
    <row r="93" spans="2:20" s="235" customFormat="1" ht="38.25" x14ac:dyDescent="0.2">
      <c r="B93" s="46" t="s">
        <v>994</v>
      </c>
      <c r="C93" s="147" t="s">
        <v>995</v>
      </c>
      <c r="D93" s="46" t="s">
        <v>996</v>
      </c>
      <c r="E93" s="160" t="s">
        <v>997</v>
      </c>
      <c r="F93" s="198"/>
      <c r="G93" s="164" t="s">
        <v>765</v>
      </c>
      <c r="H93" s="322">
        <v>213674.01</v>
      </c>
      <c r="I93" s="173">
        <v>114491</v>
      </c>
      <c r="J93" s="173"/>
      <c r="K93" s="322">
        <v>99183.01</v>
      </c>
      <c r="L93" s="173" t="s">
        <v>559</v>
      </c>
      <c r="M93" s="173" t="s">
        <v>559</v>
      </c>
      <c r="N93" s="173" t="s">
        <v>559</v>
      </c>
      <c r="O93" s="173" t="s">
        <v>559</v>
      </c>
      <c r="P93" s="173" t="s">
        <v>559</v>
      </c>
      <c r="Q93" s="173" t="s">
        <v>559</v>
      </c>
      <c r="R93" s="173" t="s">
        <v>559</v>
      </c>
      <c r="S93" s="173" t="s">
        <v>559</v>
      </c>
      <c r="T93" s="236"/>
    </row>
    <row r="94" spans="2:20" x14ac:dyDescent="0.2">
      <c r="B94" s="238" t="s">
        <v>265</v>
      </c>
      <c r="C94" s="260" t="s">
        <v>264</v>
      </c>
      <c r="D94" s="261"/>
      <c r="E94" s="261"/>
      <c r="F94" s="261"/>
      <c r="G94" s="261"/>
      <c r="H94" s="261"/>
      <c r="I94" s="261"/>
      <c r="J94" s="261"/>
      <c r="K94" s="261"/>
      <c r="L94" s="261"/>
      <c r="M94" s="261"/>
      <c r="N94" s="261"/>
      <c r="O94" s="261"/>
      <c r="P94" s="261"/>
      <c r="Q94" s="261"/>
      <c r="R94" s="261"/>
      <c r="S94" s="261"/>
      <c r="T94" s="262"/>
    </row>
    <row r="95" spans="2:20" s="235" customFormat="1" ht="63.75" x14ac:dyDescent="0.2">
      <c r="B95" s="36" t="s">
        <v>266</v>
      </c>
      <c r="C95" s="147" t="s">
        <v>820</v>
      </c>
      <c r="D95" s="36" t="s">
        <v>267</v>
      </c>
      <c r="E95" s="36" t="s">
        <v>268</v>
      </c>
      <c r="F95" s="189"/>
      <c r="G95" s="164" t="s">
        <v>563</v>
      </c>
      <c r="H95" s="173">
        <v>4741378.45</v>
      </c>
      <c r="I95" s="173">
        <v>2317546.75</v>
      </c>
      <c r="J95" s="173" t="s">
        <v>559</v>
      </c>
      <c r="K95" s="173">
        <v>2423831.7000000002</v>
      </c>
      <c r="L95" s="173">
        <v>4670024.2699999996</v>
      </c>
      <c r="M95" s="173">
        <v>2232348.73</v>
      </c>
      <c r="N95" s="173" t="s">
        <v>559</v>
      </c>
      <c r="O95" s="173">
        <v>2437675.54</v>
      </c>
      <c r="P95" s="173">
        <f>Q95+S95</f>
        <v>2401526.06</v>
      </c>
      <c r="Q95" s="173">
        <f>1153712.36-5743.24</f>
        <v>1147969.1200000001</v>
      </c>
      <c r="R95" s="173" t="s">
        <v>559</v>
      </c>
      <c r="S95" s="173">
        <f>1259300.19-5743.25</f>
        <v>1253556.94</v>
      </c>
      <c r="T95" s="164" t="s">
        <v>1019</v>
      </c>
    </row>
    <row r="96" spans="2:20" s="235" customFormat="1" ht="63.75" x14ac:dyDescent="0.2">
      <c r="B96" s="36" t="s">
        <v>269</v>
      </c>
      <c r="C96" s="147" t="s">
        <v>821</v>
      </c>
      <c r="D96" s="36" t="s">
        <v>270</v>
      </c>
      <c r="E96" s="36" t="s">
        <v>268</v>
      </c>
      <c r="F96" s="189"/>
      <c r="G96" s="164" t="s">
        <v>563</v>
      </c>
      <c r="H96" s="173">
        <v>13987154.4</v>
      </c>
      <c r="I96" s="173">
        <v>7695893.3200000003</v>
      </c>
      <c r="J96" s="173" t="s">
        <v>559</v>
      </c>
      <c r="K96" s="173">
        <v>6291261.0800000001</v>
      </c>
      <c r="L96" s="173">
        <v>11929279.26</v>
      </c>
      <c r="M96" s="173">
        <v>7675014.4800000004</v>
      </c>
      <c r="N96" s="173" t="s">
        <v>559</v>
      </c>
      <c r="O96" s="173">
        <v>4254264.78</v>
      </c>
      <c r="P96" s="173" t="s">
        <v>1056</v>
      </c>
      <c r="Q96" s="173" t="s">
        <v>1057</v>
      </c>
      <c r="R96" s="173" t="s">
        <v>559</v>
      </c>
      <c r="S96" s="173" t="s">
        <v>1058</v>
      </c>
      <c r="T96" s="164" t="s">
        <v>1020</v>
      </c>
    </row>
    <row r="97" spans="2:20" s="235" customFormat="1" ht="63.75" x14ac:dyDescent="0.2">
      <c r="B97" s="36" t="s">
        <v>271</v>
      </c>
      <c r="C97" s="147" t="s">
        <v>822</v>
      </c>
      <c r="D97" s="36" t="s">
        <v>272</v>
      </c>
      <c r="E97" s="36" t="s">
        <v>273</v>
      </c>
      <c r="F97" s="189"/>
      <c r="G97" s="164" t="s">
        <v>563</v>
      </c>
      <c r="H97" s="173">
        <v>3926852.17</v>
      </c>
      <c r="I97" s="173">
        <v>2299680.5699999998</v>
      </c>
      <c r="J97" s="173" t="s">
        <v>559</v>
      </c>
      <c r="K97" s="173">
        <v>1627171.6</v>
      </c>
      <c r="L97" s="173">
        <v>3921446.94</v>
      </c>
      <c r="M97" s="173">
        <v>2299680.5699999998</v>
      </c>
      <c r="N97" s="173" t="s">
        <v>559</v>
      </c>
      <c r="O97" s="173">
        <v>1621766.37</v>
      </c>
      <c r="P97" s="173">
        <f>2112848.25-106291.25</f>
        <v>2006557</v>
      </c>
      <c r="Q97" s="173">
        <f>1201594.58-74115.36</f>
        <v>1127479.22</v>
      </c>
      <c r="R97" s="173" t="s">
        <v>559</v>
      </c>
      <c r="S97" s="173">
        <f>911253.67-32175.89</f>
        <v>879077.78</v>
      </c>
      <c r="T97" s="236"/>
    </row>
    <row r="98" spans="2:20" s="235" customFormat="1" ht="51" x14ac:dyDescent="0.2">
      <c r="B98" s="36" t="s">
        <v>1030</v>
      </c>
      <c r="C98" s="147" t="s">
        <v>823</v>
      </c>
      <c r="D98" s="36" t="s">
        <v>274</v>
      </c>
      <c r="E98" s="36" t="s">
        <v>275</v>
      </c>
      <c r="F98" s="189"/>
      <c r="G98" s="164" t="s">
        <v>883</v>
      </c>
      <c r="H98" s="173">
        <v>149604.78</v>
      </c>
      <c r="I98" s="173">
        <v>74802.39</v>
      </c>
      <c r="J98" s="173" t="s">
        <v>559</v>
      </c>
      <c r="K98" s="173">
        <v>74802.39</v>
      </c>
      <c r="L98" s="173">
        <v>149604.78</v>
      </c>
      <c r="M98" s="173">
        <v>74802.39</v>
      </c>
      <c r="N98" s="173" t="s">
        <v>559</v>
      </c>
      <c r="O98" s="173">
        <v>74802.39</v>
      </c>
      <c r="P98" s="173">
        <v>149604.76</v>
      </c>
      <c r="Q98" s="173">
        <v>74802.38</v>
      </c>
      <c r="R98" s="173" t="s">
        <v>559</v>
      </c>
      <c r="S98" s="173">
        <v>74802.38</v>
      </c>
      <c r="T98" s="164" t="s">
        <v>889</v>
      </c>
    </row>
    <row r="99" spans="2:20" s="235" customFormat="1" ht="76.5" x14ac:dyDescent="0.2">
      <c r="B99" s="36" t="s">
        <v>1031</v>
      </c>
      <c r="C99" s="147" t="s">
        <v>824</v>
      </c>
      <c r="D99" s="36" t="s">
        <v>277</v>
      </c>
      <c r="E99" s="36" t="s">
        <v>278</v>
      </c>
      <c r="F99" s="189"/>
      <c r="G99" s="164" t="s">
        <v>563</v>
      </c>
      <c r="H99" s="173">
        <v>5595205.5199999996</v>
      </c>
      <c r="I99" s="173">
        <v>3234438.59</v>
      </c>
      <c r="J99" s="173" t="s">
        <v>559</v>
      </c>
      <c r="K99" s="322">
        <v>2360766.9300000002</v>
      </c>
      <c r="L99" s="173">
        <v>5588036.6699999999</v>
      </c>
      <c r="M99" s="173">
        <v>3251484.76</v>
      </c>
      <c r="N99" s="173" t="s">
        <v>559</v>
      </c>
      <c r="O99" s="173">
        <v>2336551.91</v>
      </c>
      <c r="P99" s="173">
        <f>3946492.2-2619.65</f>
        <v>3943872.5500000003</v>
      </c>
      <c r="Q99" s="173">
        <f>2393257.8-1216.98</f>
        <v>2392040.8199999998</v>
      </c>
      <c r="R99" s="173" t="s">
        <v>559</v>
      </c>
      <c r="S99" s="173">
        <f>1553234.4-1402.67</f>
        <v>1551831.73</v>
      </c>
      <c r="T99" s="236" t="s">
        <v>1013</v>
      </c>
    </row>
    <row r="100" spans="2:20" x14ac:dyDescent="0.2">
      <c r="B100" s="238" t="s">
        <v>279</v>
      </c>
      <c r="C100" s="260" t="s">
        <v>280</v>
      </c>
      <c r="D100" s="261"/>
      <c r="E100" s="261"/>
      <c r="F100" s="261"/>
      <c r="G100" s="261"/>
      <c r="H100" s="261"/>
      <c r="I100" s="261"/>
      <c r="J100" s="261"/>
      <c r="K100" s="261"/>
      <c r="L100" s="261"/>
      <c r="M100" s="261"/>
      <c r="N100" s="261"/>
      <c r="O100" s="261"/>
      <c r="P100" s="261"/>
      <c r="Q100" s="261"/>
      <c r="R100" s="261"/>
      <c r="S100" s="261"/>
      <c r="T100" s="262"/>
    </row>
    <row r="101" spans="2:20" s="235" customFormat="1" ht="38.25" x14ac:dyDescent="0.2">
      <c r="B101" s="36" t="s">
        <v>602</v>
      </c>
      <c r="C101" s="147" t="s">
        <v>819</v>
      </c>
      <c r="D101" s="36" t="s">
        <v>281</v>
      </c>
      <c r="E101" s="36" t="s">
        <v>268</v>
      </c>
      <c r="F101" s="106" t="s">
        <v>562</v>
      </c>
      <c r="G101" s="164" t="s">
        <v>563</v>
      </c>
      <c r="H101" s="173">
        <v>10189393.35</v>
      </c>
      <c r="I101" s="173">
        <v>8013308.6500000004</v>
      </c>
      <c r="J101" s="173" t="s">
        <v>559</v>
      </c>
      <c r="K101" s="173">
        <v>2176084.7000000002</v>
      </c>
      <c r="L101" s="173">
        <v>10105494.85</v>
      </c>
      <c r="M101" s="173">
        <v>8013308.6500000004</v>
      </c>
      <c r="N101" s="173" t="s">
        <v>559</v>
      </c>
      <c r="O101" s="173">
        <v>2092186.2</v>
      </c>
      <c r="P101" s="173">
        <f>Q101+S101</f>
        <v>7337968.4800000004</v>
      </c>
      <c r="Q101" s="173">
        <v>5818755.75</v>
      </c>
      <c r="R101" s="173" t="s">
        <v>559</v>
      </c>
      <c r="S101" s="173">
        <v>1519212.73</v>
      </c>
      <c r="T101" s="236"/>
    </row>
    <row r="102" spans="2:20" x14ac:dyDescent="0.2">
      <c r="B102" s="32" t="s">
        <v>282</v>
      </c>
      <c r="C102" s="260" t="s">
        <v>283</v>
      </c>
      <c r="D102" s="261"/>
      <c r="E102" s="261"/>
      <c r="F102" s="261"/>
      <c r="G102" s="261"/>
      <c r="H102" s="261"/>
      <c r="I102" s="261"/>
      <c r="J102" s="261"/>
      <c r="K102" s="261"/>
      <c r="L102" s="261"/>
      <c r="M102" s="261"/>
      <c r="N102" s="261"/>
      <c r="O102" s="261"/>
      <c r="P102" s="261"/>
      <c r="Q102" s="261"/>
      <c r="R102" s="261"/>
      <c r="S102" s="261"/>
      <c r="T102" s="262"/>
    </row>
    <row r="103" spans="2:20" s="235" customFormat="1" ht="76.5" x14ac:dyDescent="0.2">
      <c r="B103" s="36" t="s">
        <v>284</v>
      </c>
      <c r="C103" s="147" t="s">
        <v>815</v>
      </c>
      <c r="D103" s="36" t="s">
        <v>285</v>
      </c>
      <c r="E103" s="36" t="s">
        <v>286</v>
      </c>
      <c r="F103" s="189"/>
      <c r="G103" s="164" t="s">
        <v>563</v>
      </c>
      <c r="H103" s="173">
        <v>7165040.96</v>
      </c>
      <c r="I103" s="173">
        <v>5928481.8099999996</v>
      </c>
      <c r="J103" s="173" t="s">
        <v>559</v>
      </c>
      <c r="K103" s="173">
        <v>1236559.1499999999</v>
      </c>
      <c r="L103" s="173">
        <v>7164638.5899999999</v>
      </c>
      <c r="M103" s="173">
        <v>5928481.8099999996</v>
      </c>
      <c r="N103" s="173" t="s">
        <v>559</v>
      </c>
      <c r="O103" s="173">
        <v>1236156.78</v>
      </c>
      <c r="P103" s="173">
        <v>1126750.95</v>
      </c>
      <c r="Q103" s="173">
        <v>932346.04</v>
      </c>
      <c r="R103" s="173" t="s">
        <v>559</v>
      </c>
      <c r="S103" s="173">
        <v>194404.91</v>
      </c>
      <c r="T103" s="236"/>
    </row>
    <row r="104" spans="2:20" s="235" customFormat="1" ht="51" x14ac:dyDescent="0.2">
      <c r="B104" s="36" t="s">
        <v>287</v>
      </c>
      <c r="C104" s="147" t="s">
        <v>816</v>
      </c>
      <c r="D104" s="36" t="s">
        <v>288</v>
      </c>
      <c r="E104" s="36" t="s">
        <v>137</v>
      </c>
      <c r="F104" s="189"/>
      <c r="G104" s="164" t="s">
        <v>563</v>
      </c>
      <c r="H104" s="173">
        <v>1534035.87</v>
      </c>
      <c r="I104" s="173">
        <v>1303930.49</v>
      </c>
      <c r="J104" s="173" t="s">
        <v>559</v>
      </c>
      <c r="K104" s="173">
        <v>230105.38</v>
      </c>
      <c r="L104" s="173">
        <v>1534035.87</v>
      </c>
      <c r="M104" s="173">
        <v>1303930.49</v>
      </c>
      <c r="N104" s="173" t="s">
        <v>559</v>
      </c>
      <c r="O104" s="173">
        <v>230105.38</v>
      </c>
      <c r="P104" s="173">
        <f>1368789.84-35921.88</f>
        <v>1332867.9600000002</v>
      </c>
      <c r="Q104" s="173">
        <f>1192747.87-30533.6</f>
        <v>1162214.27</v>
      </c>
      <c r="R104" s="173" t="s">
        <v>559</v>
      </c>
      <c r="S104" s="173">
        <f>176041.97-5388.28</f>
        <v>170653.69</v>
      </c>
      <c r="T104" s="236"/>
    </row>
    <row r="105" spans="2:20" s="235" customFormat="1" ht="51" x14ac:dyDescent="0.2">
      <c r="B105" s="36" t="s">
        <v>289</v>
      </c>
      <c r="C105" s="147" t="s">
        <v>817</v>
      </c>
      <c r="D105" s="36" t="s">
        <v>290</v>
      </c>
      <c r="E105" s="36" t="s">
        <v>291</v>
      </c>
      <c r="F105" s="189"/>
      <c r="G105" s="164" t="s">
        <v>563</v>
      </c>
      <c r="H105" s="173">
        <v>1006962.21</v>
      </c>
      <c r="I105" s="173">
        <v>584806.64</v>
      </c>
      <c r="J105" s="173" t="s">
        <v>559</v>
      </c>
      <c r="K105" s="173">
        <v>422155.57</v>
      </c>
      <c r="L105" s="173" t="s">
        <v>785</v>
      </c>
      <c r="M105" s="173">
        <v>583942.07999999996</v>
      </c>
      <c r="N105" s="173" t="s">
        <v>559</v>
      </c>
      <c r="O105" s="173">
        <v>103048.61</v>
      </c>
      <c r="P105" s="173">
        <v>505289.33</v>
      </c>
      <c r="Q105" s="173">
        <v>441495.92</v>
      </c>
      <c r="R105" s="173" t="s">
        <v>559</v>
      </c>
      <c r="S105" s="173">
        <v>63793.41</v>
      </c>
      <c r="T105" s="164" t="s">
        <v>971</v>
      </c>
    </row>
    <row r="106" spans="2:20" s="235" customFormat="1" ht="63.75" x14ac:dyDescent="0.2">
      <c r="B106" s="156" t="s">
        <v>292</v>
      </c>
      <c r="C106" s="147" t="s">
        <v>818</v>
      </c>
      <c r="D106" s="156" t="s">
        <v>293</v>
      </c>
      <c r="E106" s="36" t="s">
        <v>111</v>
      </c>
      <c r="F106" s="189"/>
      <c r="G106" s="164" t="s">
        <v>563</v>
      </c>
      <c r="H106" s="173">
        <v>1212499</v>
      </c>
      <c r="I106" s="173">
        <v>1030624</v>
      </c>
      <c r="J106" s="173" t="s">
        <v>559</v>
      </c>
      <c r="K106" s="173">
        <v>181875</v>
      </c>
      <c r="L106" s="173">
        <v>1122531.96</v>
      </c>
      <c r="M106" s="173">
        <v>954152.17</v>
      </c>
      <c r="N106" s="173" t="s">
        <v>559</v>
      </c>
      <c r="O106" s="173">
        <v>168379.79</v>
      </c>
      <c r="P106" s="173">
        <v>1115985.51</v>
      </c>
      <c r="Q106" s="173">
        <v>948587.69</v>
      </c>
      <c r="R106" s="173" t="s">
        <v>559</v>
      </c>
      <c r="S106" s="173">
        <v>167397.82</v>
      </c>
      <c r="T106" s="164" t="s">
        <v>1012</v>
      </c>
    </row>
    <row r="107" spans="2:20" x14ac:dyDescent="0.2">
      <c r="B107" s="32" t="s">
        <v>294</v>
      </c>
      <c r="C107" s="260" t="s">
        <v>1118</v>
      </c>
      <c r="D107" s="261"/>
      <c r="E107" s="261"/>
      <c r="F107" s="261"/>
      <c r="G107" s="261"/>
      <c r="H107" s="261"/>
      <c r="I107" s="261"/>
      <c r="J107" s="261"/>
      <c r="K107" s="261"/>
      <c r="L107" s="261"/>
      <c r="M107" s="261"/>
      <c r="N107" s="261"/>
      <c r="O107" s="261"/>
      <c r="P107" s="261"/>
      <c r="Q107" s="261"/>
      <c r="R107" s="261"/>
      <c r="S107" s="261"/>
      <c r="T107" s="262"/>
    </row>
    <row r="108" spans="2:20" s="235" customFormat="1" ht="76.5" x14ac:dyDescent="0.2">
      <c r="B108" s="36" t="s">
        <v>296</v>
      </c>
      <c r="C108" s="147" t="s">
        <v>812</v>
      </c>
      <c r="D108" s="36" t="s">
        <v>297</v>
      </c>
      <c r="E108" s="241" t="s">
        <v>341</v>
      </c>
      <c r="F108" s="189"/>
      <c r="G108" s="164" t="s">
        <v>563</v>
      </c>
      <c r="H108" s="173">
        <v>138815.67999999999</v>
      </c>
      <c r="I108" s="173">
        <v>117993.33</v>
      </c>
      <c r="J108" s="173" t="s">
        <v>559</v>
      </c>
      <c r="K108" s="173">
        <v>20822.349999999999</v>
      </c>
      <c r="L108" s="173">
        <v>136815</v>
      </c>
      <c r="M108" s="173">
        <v>116293.32</v>
      </c>
      <c r="N108" s="173" t="s">
        <v>559</v>
      </c>
      <c r="O108" s="173">
        <v>20521.68</v>
      </c>
      <c r="P108" s="173" t="s">
        <v>1061</v>
      </c>
      <c r="Q108" s="173" t="s">
        <v>1059</v>
      </c>
      <c r="R108" s="173" t="s">
        <v>559</v>
      </c>
      <c r="S108" s="173" t="s">
        <v>1060</v>
      </c>
      <c r="T108" s="164" t="s">
        <v>972</v>
      </c>
    </row>
    <row r="109" spans="2:20" s="235" customFormat="1" ht="114.75" x14ac:dyDescent="0.2">
      <c r="B109" s="36" t="s">
        <v>298</v>
      </c>
      <c r="C109" s="147" t="s">
        <v>813</v>
      </c>
      <c r="D109" s="36" t="s">
        <v>299</v>
      </c>
      <c r="E109" s="241" t="s">
        <v>342</v>
      </c>
      <c r="F109" s="189"/>
      <c r="G109" s="164" t="s">
        <v>563</v>
      </c>
      <c r="H109" s="173">
        <v>277631.38</v>
      </c>
      <c r="I109" s="173">
        <v>235986.67</v>
      </c>
      <c r="J109" s="173" t="s">
        <v>559</v>
      </c>
      <c r="K109" s="173">
        <v>41644.71</v>
      </c>
      <c r="L109" s="173">
        <v>200950.69</v>
      </c>
      <c r="M109" s="173">
        <v>170808.09</v>
      </c>
      <c r="N109" s="173" t="s">
        <v>559</v>
      </c>
      <c r="O109" s="173">
        <v>30142.6</v>
      </c>
      <c r="P109" s="173" t="s">
        <v>559</v>
      </c>
      <c r="Q109" s="173" t="s">
        <v>559</v>
      </c>
      <c r="R109" s="173" t="s">
        <v>559</v>
      </c>
      <c r="S109" s="173" t="s">
        <v>559</v>
      </c>
      <c r="T109" s="164" t="s">
        <v>1021</v>
      </c>
    </row>
    <row r="110" spans="2:20" s="235" customFormat="1" ht="51" x14ac:dyDescent="0.2">
      <c r="B110" s="36" t="s">
        <v>300</v>
      </c>
      <c r="C110" s="147" t="s">
        <v>814</v>
      </c>
      <c r="D110" s="36" t="s">
        <v>1062</v>
      </c>
      <c r="E110" s="241" t="s">
        <v>343</v>
      </c>
      <c r="F110" s="189"/>
      <c r="G110" s="164" t="s">
        <v>563</v>
      </c>
      <c r="H110" s="173">
        <v>681458.82</v>
      </c>
      <c r="I110" s="173">
        <v>579240</v>
      </c>
      <c r="J110" s="173" t="s">
        <v>559</v>
      </c>
      <c r="K110" s="173">
        <v>102218.82</v>
      </c>
      <c r="L110" s="173">
        <v>654127.88</v>
      </c>
      <c r="M110" s="173">
        <v>556008.68999999994</v>
      </c>
      <c r="N110" s="173" t="s">
        <v>559</v>
      </c>
      <c r="O110" s="173">
        <v>98119.19</v>
      </c>
      <c r="P110" s="173" t="s">
        <v>1063</v>
      </c>
      <c r="Q110" s="173">
        <v>220008.71</v>
      </c>
      <c r="R110" s="173" t="s">
        <v>559</v>
      </c>
      <c r="S110" s="173">
        <v>38192.269999999997</v>
      </c>
      <c r="T110" s="164" t="s">
        <v>973</v>
      </c>
    </row>
    <row r="111" spans="2:20" x14ac:dyDescent="0.2">
      <c r="B111" s="250" t="s">
        <v>302</v>
      </c>
      <c r="C111" s="260" t="s">
        <v>304</v>
      </c>
      <c r="D111" s="261"/>
      <c r="E111" s="261"/>
      <c r="F111" s="261"/>
      <c r="G111" s="261"/>
      <c r="H111" s="261"/>
      <c r="I111" s="261"/>
      <c r="J111" s="261"/>
      <c r="K111" s="261"/>
      <c r="L111" s="261"/>
      <c r="M111" s="261"/>
      <c r="N111" s="261"/>
      <c r="O111" s="261"/>
      <c r="P111" s="261"/>
      <c r="Q111" s="261"/>
      <c r="R111" s="261"/>
      <c r="S111" s="261"/>
      <c r="T111" s="262"/>
    </row>
    <row r="112" spans="2:20" x14ac:dyDescent="0.2">
      <c r="B112" s="250" t="s">
        <v>303</v>
      </c>
      <c r="C112" s="260" t="s">
        <v>305</v>
      </c>
      <c r="D112" s="261"/>
      <c r="E112" s="261"/>
      <c r="F112" s="261"/>
      <c r="G112" s="261"/>
      <c r="H112" s="261"/>
      <c r="I112" s="261"/>
      <c r="J112" s="261"/>
      <c r="K112" s="261"/>
      <c r="L112" s="261"/>
      <c r="M112" s="261"/>
      <c r="N112" s="261"/>
      <c r="O112" s="261"/>
      <c r="P112" s="261"/>
      <c r="Q112" s="261"/>
      <c r="R112" s="261"/>
      <c r="S112" s="261"/>
      <c r="T112" s="262"/>
    </row>
    <row r="113" spans="2:20" s="235" customFormat="1" ht="63.75" x14ac:dyDescent="0.2">
      <c r="B113" s="46" t="s">
        <v>306</v>
      </c>
      <c r="C113" s="147" t="s">
        <v>806</v>
      </c>
      <c r="D113" s="251" t="s">
        <v>307</v>
      </c>
      <c r="E113" s="36" t="s">
        <v>344</v>
      </c>
      <c r="F113" s="189"/>
      <c r="G113" s="164" t="s">
        <v>563</v>
      </c>
      <c r="H113" s="173">
        <v>321559.76</v>
      </c>
      <c r="I113" s="173">
        <v>273325.8</v>
      </c>
      <c r="J113" s="173" t="s">
        <v>559</v>
      </c>
      <c r="K113" s="173">
        <v>48233.96</v>
      </c>
      <c r="L113" s="173">
        <v>321559.76</v>
      </c>
      <c r="M113" s="173">
        <v>273325.78999999998</v>
      </c>
      <c r="N113" s="173" t="s">
        <v>559</v>
      </c>
      <c r="O113" s="173">
        <v>48233.97</v>
      </c>
      <c r="P113" s="173">
        <f>235119.61-174.02</f>
        <v>234945.59</v>
      </c>
      <c r="Q113" s="173">
        <f>211851.67-147.92</f>
        <v>211703.75</v>
      </c>
      <c r="R113" s="173" t="s">
        <v>559</v>
      </c>
      <c r="S113" s="173">
        <f>23267.94-26.1</f>
        <v>23241.84</v>
      </c>
      <c r="T113" s="236"/>
    </row>
    <row r="114" spans="2:20" s="235" customFormat="1" ht="38.25" x14ac:dyDescent="0.2">
      <c r="B114" s="46" t="s">
        <v>308</v>
      </c>
      <c r="C114" s="147" t="s">
        <v>807</v>
      </c>
      <c r="D114" s="251" t="s">
        <v>309</v>
      </c>
      <c r="E114" s="36" t="s">
        <v>345</v>
      </c>
      <c r="F114" s="189"/>
      <c r="G114" s="164" t="s">
        <v>765</v>
      </c>
      <c r="H114" s="173">
        <v>695358.06</v>
      </c>
      <c r="I114" s="173">
        <v>439248.32</v>
      </c>
      <c r="J114" s="173" t="s">
        <v>559</v>
      </c>
      <c r="K114" s="173">
        <v>256109.74</v>
      </c>
      <c r="L114" s="173">
        <v>695358.06</v>
      </c>
      <c r="M114" s="173" t="s">
        <v>1064</v>
      </c>
      <c r="N114" s="173" t="s">
        <v>559</v>
      </c>
      <c r="O114" s="173" t="s">
        <v>559</v>
      </c>
      <c r="P114" s="173" t="s">
        <v>559</v>
      </c>
      <c r="Q114" s="173" t="s">
        <v>559</v>
      </c>
      <c r="R114" s="173" t="s">
        <v>559</v>
      </c>
      <c r="S114" s="173" t="s">
        <v>559</v>
      </c>
      <c r="T114" s="236"/>
    </row>
    <row r="115" spans="2:20" s="235" customFormat="1" ht="51" x14ac:dyDescent="0.2">
      <c r="B115" s="46" t="s">
        <v>310</v>
      </c>
      <c r="C115" s="147" t="s">
        <v>808</v>
      </c>
      <c r="D115" s="251" t="s">
        <v>311</v>
      </c>
      <c r="E115" s="36" t="s">
        <v>144</v>
      </c>
      <c r="F115" s="189"/>
      <c r="G115" s="164" t="s">
        <v>563</v>
      </c>
      <c r="H115" s="173">
        <v>464003.87</v>
      </c>
      <c r="I115" s="173">
        <v>394403.28</v>
      </c>
      <c r="J115" s="173" t="s">
        <v>559</v>
      </c>
      <c r="K115" s="173">
        <v>69600.59</v>
      </c>
      <c r="L115" s="173">
        <v>463549.87</v>
      </c>
      <c r="M115" s="173">
        <v>394017.39</v>
      </c>
      <c r="N115" s="173" t="s">
        <v>559</v>
      </c>
      <c r="O115" s="173">
        <v>69532.479999999996</v>
      </c>
      <c r="P115" s="173">
        <v>434592</v>
      </c>
      <c r="Q115" s="173">
        <v>387133.98</v>
      </c>
      <c r="R115" s="173" t="s">
        <v>559</v>
      </c>
      <c r="S115" s="173">
        <v>47458.02</v>
      </c>
      <c r="T115" s="164" t="s">
        <v>974</v>
      </c>
    </row>
    <row r="116" spans="2:20" s="235" customFormat="1" ht="38.25" x14ac:dyDescent="0.2">
      <c r="B116" s="46" t="s">
        <v>312</v>
      </c>
      <c r="C116" s="147" t="s">
        <v>809</v>
      </c>
      <c r="D116" s="251" t="s">
        <v>313</v>
      </c>
      <c r="E116" s="36" t="s">
        <v>221</v>
      </c>
      <c r="F116" s="189"/>
      <c r="G116" s="164" t="s">
        <v>563</v>
      </c>
      <c r="H116" s="173">
        <v>554117.65</v>
      </c>
      <c r="I116" s="173">
        <v>471000</v>
      </c>
      <c r="J116" s="173" t="s">
        <v>559</v>
      </c>
      <c r="K116" s="173">
        <v>83117.649999999994</v>
      </c>
      <c r="L116" s="173">
        <v>554117.65</v>
      </c>
      <c r="M116" s="173">
        <v>471000</v>
      </c>
      <c r="N116" s="173" t="s">
        <v>559</v>
      </c>
      <c r="O116" s="173">
        <v>83117.649999999994</v>
      </c>
      <c r="P116" s="173">
        <v>92810.21</v>
      </c>
      <c r="Q116" s="173">
        <v>83432.17</v>
      </c>
      <c r="R116" s="173" t="s">
        <v>559</v>
      </c>
      <c r="S116" s="173">
        <v>9378.0400000000009</v>
      </c>
      <c r="T116" s="236"/>
    </row>
    <row r="117" spans="2:20" s="235" customFormat="1" ht="48" x14ac:dyDescent="0.2">
      <c r="B117" s="147" t="s">
        <v>805</v>
      </c>
      <c r="C117" s="147" t="s">
        <v>803</v>
      </c>
      <c r="D117" s="147" t="s">
        <v>804</v>
      </c>
      <c r="E117" s="147" t="s">
        <v>246</v>
      </c>
      <c r="F117" s="189"/>
      <c r="G117" s="164" t="s">
        <v>559</v>
      </c>
      <c r="H117" s="323">
        <v>82353</v>
      </c>
      <c r="I117" s="323">
        <v>70000</v>
      </c>
      <c r="J117" s="323"/>
      <c r="K117" s="323">
        <v>12353</v>
      </c>
      <c r="L117" s="311"/>
      <c r="M117" s="311"/>
      <c r="N117" s="173"/>
      <c r="O117" s="311"/>
      <c r="P117" s="311"/>
      <c r="Q117" s="311"/>
      <c r="R117" s="173"/>
      <c r="S117" s="311"/>
      <c r="T117" s="236"/>
    </row>
    <row r="118" spans="2:20" s="235" customFormat="1" ht="38.25" x14ac:dyDescent="0.2">
      <c r="B118" s="46" t="s">
        <v>314</v>
      </c>
      <c r="C118" s="147" t="s">
        <v>810</v>
      </c>
      <c r="D118" s="251" t="s">
        <v>315</v>
      </c>
      <c r="E118" s="36" t="s">
        <v>261</v>
      </c>
      <c r="F118" s="189"/>
      <c r="G118" s="164" t="s">
        <v>883</v>
      </c>
      <c r="H118" s="173">
        <v>268619</v>
      </c>
      <c r="I118" s="173">
        <v>228325.8</v>
      </c>
      <c r="J118" s="173" t="s">
        <v>559</v>
      </c>
      <c r="K118" s="173">
        <v>40293.199999999997</v>
      </c>
      <c r="L118" s="173">
        <v>265877.32</v>
      </c>
      <c r="M118" s="173">
        <v>225995.72</v>
      </c>
      <c r="N118" s="173" t="s">
        <v>559</v>
      </c>
      <c r="O118" s="173">
        <v>39881.599999999999</v>
      </c>
      <c r="P118" s="173">
        <v>264282.65999999997</v>
      </c>
      <c r="Q118" s="173">
        <v>224640.26</v>
      </c>
      <c r="R118" s="173"/>
      <c r="S118" s="173">
        <v>39642.400000000001</v>
      </c>
      <c r="T118" s="164" t="s">
        <v>884</v>
      </c>
    </row>
    <row r="119" spans="2:20" s="235" customFormat="1" ht="38.25" x14ac:dyDescent="0.2">
      <c r="B119" s="46" t="s">
        <v>316</v>
      </c>
      <c r="C119" s="147" t="s">
        <v>811</v>
      </c>
      <c r="D119" s="251" t="s">
        <v>317</v>
      </c>
      <c r="E119" s="36" t="s">
        <v>111</v>
      </c>
      <c r="F119" s="189"/>
      <c r="G119" s="164" t="s">
        <v>883</v>
      </c>
      <c r="H119" s="173">
        <v>333324.46999999997</v>
      </c>
      <c r="I119" s="173">
        <v>283325.8</v>
      </c>
      <c r="J119" s="173" t="s">
        <v>559</v>
      </c>
      <c r="K119" s="173">
        <v>49998.67</v>
      </c>
      <c r="L119" s="173">
        <v>349796.52</v>
      </c>
      <c r="M119" s="173">
        <v>283325.8</v>
      </c>
      <c r="N119" s="173" t="s">
        <v>559</v>
      </c>
      <c r="O119" s="173">
        <v>66470.720000000001</v>
      </c>
      <c r="P119" s="173">
        <v>244237.03</v>
      </c>
      <c r="Q119" s="173">
        <v>197825.44</v>
      </c>
      <c r="R119" s="173"/>
      <c r="S119" s="173">
        <v>46411.59</v>
      </c>
      <c r="T119" s="164" t="s">
        <v>1022</v>
      </c>
    </row>
    <row r="120" spans="2:20" x14ac:dyDescent="0.2">
      <c r="B120" s="242" t="s">
        <v>318</v>
      </c>
      <c r="C120" s="260" t="s">
        <v>320</v>
      </c>
      <c r="D120" s="261"/>
      <c r="E120" s="261"/>
      <c r="F120" s="261"/>
      <c r="G120" s="261"/>
      <c r="H120" s="261"/>
      <c r="I120" s="261"/>
      <c r="J120" s="261"/>
      <c r="K120" s="261"/>
      <c r="L120" s="261"/>
      <c r="M120" s="261"/>
      <c r="N120" s="261"/>
      <c r="O120" s="261"/>
      <c r="P120" s="261"/>
      <c r="Q120" s="261"/>
      <c r="R120" s="261"/>
      <c r="S120" s="261"/>
      <c r="T120" s="262"/>
    </row>
    <row r="121" spans="2:20" x14ac:dyDescent="0.2">
      <c r="B121" s="238" t="s">
        <v>319</v>
      </c>
      <c r="C121" s="260" t="s">
        <v>321</v>
      </c>
      <c r="D121" s="261"/>
      <c r="E121" s="261"/>
      <c r="F121" s="261"/>
      <c r="G121" s="261"/>
      <c r="H121" s="261"/>
      <c r="I121" s="261"/>
      <c r="J121" s="261"/>
      <c r="K121" s="261"/>
      <c r="L121" s="261"/>
      <c r="M121" s="261"/>
      <c r="N121" s="261"/>
      <c r="O121" s="261"/>
      <c r="P121" s="261"/>
      <c r="Q121" s="261"/>
      <c r="R121" s="261"/>
      <c r="S121" s="261"/>
      <c r="T121" s="262"/>
    </row>
    <row r="122" spans="2:20" s="235" customFormat="1" ht="89.25" x14ac:dyDescent="0.2">
      <c r="B122" s="36" t="s">
        <v>322</v>
      </c>
      <c r="C122" s="36" t="s">
        <v>795</v>
      </c>
      <c r="D122" s="36" t="s">
        <v>323</v>
      </c>
      <c r="E122" s="36" t="s">
        <v>64</v>
      </c>
      <c r="F122" s="106" t="s">
        <v>562</v>
      </c>
      <c r="G122" s="164" t="s">
        <v>563</v>
      </c>
      <c r="H122" s="173">
        <v>1202078.8799999999</v>
      </c>
      <c r="I122" s="173">
        <v>1021766.88</v>
      </c>
      <c r="J122" s="173" t="s">
        <v>559</v>
      </c>
      <c r="K122" s="173">
        <v>180312</v>
      </c>
      <c r="L122" s="173">
        <v>1400976.56</v>
      </c>
      <c r="M122" s="173">
        <v>1021766.88</v>
      </c>
      <c r="N122" s="173" t="s">
        <v>559</v>
      </c>
      <c r="O122" s="173">
        <v>379209.68</v>
      </c>
      <c r="P122" s="173">
        <v>1327510.03</v>
      </c>
      <c r="Q122" s="173">
        <v>1015824.77</v>
      </c>
      <c r="R122" s="173" t="s">
        <v>559</v>
      </c>
      <c r="S122" s="173">
        <v>311685.26</v>
      </c>
      <c r="T122" s="236"/>
    </row>
    <row r="123" spans="2:20" s="235" customFormat="1" ht="51" x14ac:dyDescent="0.2">
      <c r="B123" s="36" t="s">
        <v>324</v>
      </c>
      <c r="C123" s="36" t="s">
        <v>796</v>
      </c>
      <c r="D123" s="36" t="s">
        <v>325</v>
      </c>
      <c r="E123" s="36" t="s">
        <v>137</v>
      </c>
      <c r="F123" s="189"/>
      <c r="G123" s="164" t="s">
        <v>563</v>
      </c>
      <c r="H123" s="173">
        <v>46564.75</v>
      </c>
      <c r="I123" s="173">
        <v>36190.99</v>
      </c>
      <c r="J123" s="173" t="s">
        <v>559</v>
      </c>
      <c r="K123" s="173">
        <v>10373.76</v>
      </c>
      <c r="L123" s="173">
        <v>44140.27</v>
      </c>
      <c r="M123" s="173">
        <v>36190.99</v>
      </c>
      <c r="N123" s="173" t="s">
        <v>559</v>
      </c>
      <c r="O123" s="173">
        <v>7949.28</v>
      </c>
      <c r="P123" s="173" t="s">
        <v>559</v>
      </c>
      <c r="Q123" s="173" t="s">
        <v>559</v>
      </c>
      <c r="R123" s="173" t="s">
        <v>559</v>
      </c>
      <c r="S123" s="173" t="s">
        <v>559</v>
      </c>
      <c r="T123" s="236"/>
    </row>
    <row r="124" spans="2:20" s="235" customFormat="1" ht="38.25" x14ac:dyDescent="0.2">
      <c r="B124" s="36" t="s">
        <v>326</v>
      </c>
      <c r="C124" s="36" t="s">
        <v>797</v>
      </c>
      <c r="D124" s="36" t="s">
        <v>327</v>
      </c>
      <c r="E124" s="36" t="s">
        <v>137</v>
      </c>
      <c r="F124" s="189"/>
      <c r="G124" s="164" t="s">
        <v>883</v>
      </c>
      <c r="H124" s="173">
        <v>108849.48</v>
      </c>
      <c r="I124" s="173">
        <v>90000</v>
      </c>
      <c r="J124" s="173" t="s">
        <v>559</v>
      </c>
      <c r="K124" s="173">
        <v>18849.48</v>
      </c>
      <c r="L124" s="173">
        <v>160650.28</v>
      </c>
      <c r="M124" s="173">
        <v>90000</v>
      </c>
      <c r="N124" s="173" t="s">
        <v>559</v>
      </c>
      <c r="O124" s="173">
        <v>70650.28</v>
      </c>
      <c r="P124" s="173">
        <v>126849.54</v>
      </c>
      <c r="Q124" s="173">
        <v>71064.039999999994</v>
      </c>
      <c r="R124" s="173" t="s">
        <v>559</v>
      </c>
      <c r="S124" s="173">
        <v>55785.5</v>
      </c>
      <c r="T124" s="236" t="s">
        <v>1023</v>
      </c>
    </row>
    <row r="125" spans="2:20" s="235" customFormat="1" ht="76.5" x14ac:dyDescent="0.2">
      <c r="B125" s="36" t="s">
        <v>328</v>
      </c>
      <c r="C125" s="36" t="s">
        <v>798</v>
      </c>
      <c r="D125" s="36" t="s">
        <v>329</v>
      </c>
      <c r="E125" s="36" t="s">
        <v>144</v>
      </c>
      <c r="F125" s="189"/>
      <c r="G125" s="164" t="s">
        <v>883</v>
      </c>
      <c r="H125" s="173">
        <v>228818.64</v>
      </c>
      <c r="I125" s="173">
        <v>194495.63</v>
      </c>
      <c r="J125" s="173" t="s">
        <v>559</v>
      </c>
      <c r="K125" s="173">
        <v>34323</v>
      </c>
      <c r="L125" s="173">
        <v>228818.64</v>
      </c>
      <c r="M125" s="173">
        <v>194495.63</v>
      </c>
      <c r="N125" s="173" t="s">
        <v>559</v>
      </c>
      <c r="O125" s="173">
        <v>34323.01</v>
      </c>
      <c r="P125" s="173">
        <v>228646.5</v>
      </c>
      <c r="Q125" s="173">
        <v>194349.31</v>
      </c>
      <c r="R125" s="173" t="s">
        <v>559</v>
      </c>
      <c r="S125" s="173">
        <v>34297.19</v>
      </c>
      <c r="T125" s="164" t="s">
        <v>885</v>
      </c>
    </row>
    <row r="126" spans="2:20" s="235" customFormat="1" ht="63.75" x14ac:dyDescent="0.2">
      <c r="B126" s="36" t="s">
        <v>330</v>
      </c>
      <c r="C126" s="36" t="s">
        <v>799</v>
      </c>
      <c r="D126" s="36" t="s">
        <v>331</v>
      </c>
      <c r="E126" s="36" t="s">
        <v>332</v>
      </c>
      <c r="F126" s="189"/>
      <c r="G126" s="164" t="s">
        <v>563</v>
      </c>
      <c r="H126" s="173">
        <v>126517.39</v>
      </c>
      <c r="I126" s="173">
        <v>107539.78</v>
      </c>
      <c r="J126" s="173" t="s">
        <v>559</v>
      </c>
      <c r="K126" s="173">
        <v>18977.61</v>
      </c>
      <c r="L126" s="173">
        <v>109688.49</v>
      </c>
      <c r="M126" s="173">
        <v>93235.21</v>
      </c>
      <c r="N126" s="173" t="s">
        <v>559</v>
      </c>
      <c r="O126" s="173">
        <v>16453.28</v>
      </c>
      <c r="P126" s="173">
        <v>103751.27</v>
      </c>
      <c r="Q126" s="173">
        <v>88188.57</v>
      </c>
      <c r="R126" s="173" t="s">
        <v>559</v>
      </c>
      <c r="S126" s="173">
        <v>15562.7</v>
      </c>
      <c r="T126" s="164" t="s">
        <v>887</v>
      </c>
    </row>
    <row r="127" spans="2:20" s="235" customFormat="1" ht="51" x14ac:dyDescent="0.2">
      <c r="B127" s="36" t="s">
        <v>333</v>
      </c>
      <c r="C127" s="36" t="s">
        <v>800</v>
      </c>
      <c r="D127" s="36" t="s">
        <v>334</v>
      </c>
      <c r="E127" s="36" t="s">
        <v>246</v>
      </c>
      <c r="F127" s="189"/>
      <c r="G127" s="164" t="s">
        <v>883</v>
      </c>
      <c r="H127" s="173">
        <v>157543.18</v>
      </c>
      <c r="I127" s="173">
        <v>101961.48</v>
      </c>
      <c r="J127" s="173" t="s">
        <v>559</v>
      </c>
      <c r="K127" s="173">
        <v>55581.7</v>
      </c>
      <c r="L127" s="173">
        <v>157543.18</v>
      </c>
      <c r="M127" s="173">
        <v>101961.48</v>
      </c>
      <c r="N127" s="173" t="s">
        <v>559</v>
      </c>
      <c r="O127" s="173">
        <v>55581.7</v>
      </c>
      <c r="P127" s="173">
        <v>156747.38</v>
      </c>
      <c r="Q127" s="173">
        <v>101446.44</v>
      </c>
      <c r="R127" s="173" t="s">
        <v>559</v>
      </c>
      <c r="S127" s="173">
        <v>55300.94</v>
      </c>
      <c r="T127" s="164" t="s">
        <v>886</v>
      </c>
    </row>
    <row r="128" spans="2:20" s="235" customFormat="1" ht="38.25" x14ac:dyDescent="0.2">
      <c r="B128" s="36" t="s">
        <v>335</v>
      </c>
      <c r="C128" s="36" t="s">
        <v>801</v>
      </c>
      <c r="D128" s="36" t="s">
        <v>336</v>
      </c>
      <c r="E128" s="36" t="s">
        <v>337</v>
      </c>
      <c r="F128" s="106" t="s">
        <v>562</v>
      </c>
      <c r="G128" s="164" t="s">
        <v>883</v>
      </c>
      <c r="H128" s="173">
        <v>319165</v>
      </c>
      <c r="I128" s="173">
        <v>271290</v>
      </c>
      <c r="J128" s="173" t="s">
        <v>559</v>
      </c>
      <c r="K128" s="173">
        <v>47875</v>
      </c>
      <c r="L128" s="173">
        <v>327059.09000000003</v>
      </c>
      <c r="M128" s="173">
        <v>271290</v>
      </c>
      <c r="N128" s="173" t="s">
        <v>559</v>
      </c>
      <c r="O128" s="173">
        <v>55769.09</v>
      </c>
      <c r="P128" s="173">
        <v>327059.09000000003</v>
      </c>
      <c r="Q128" s="173">
        <v>271290</v>
      </c>
      <c r="R128" s="173" t="s">
        <v>559</v>
      </c>
      <c r="S128" s="173">
        <v>55769.09</v>
      </c>
      <c r="T128" s="236"/>
    </row>
    <row r="129" spans="2:20" s="235" customFormat="1" ht="63.75" x14ac:dyDescent="0.2">
      <c r="B129" s="36" t="s">
        <v>338</v>
      </c>
      <c r="C129" s="36" t="s">
        <v>802</v>
      </c>
      <c r="D129" s="36" t="s">
        <v>339</v>
      </c>
      <c r="E129" s="36" t="s">
        <v>111</v>
      </c>
      <c r="F129" s="106" t="s">
        <v>562</v>
      </c>
      <c r="G129" s="164" t="s">
        <v>563</v>
      </c>
      <c r="H129" s="173">
        <v>452832</v>
      </c>
      <c r="I129" s="173">
        <v>384907</v>
      </c>
      <c r="J129" s="173" t="s">
        <v>559</v>
      </c>
      <c r="K129" s="173">
        <v>67925</v>
      </c>
      <c r="L129" s="173">
        <v>452832</v>
      </c>
      <c r="M129" s="173">
        <v>384907</v>
      </c>
      <c r="N129" s="173" t="s">
        <v>559</v>
      </c>
      <c r="O129" s="173">
        <v>67925</v>
      </c>
      <c r="P129" s="173">
        <f>Q129+S129</f>
        <v>110516.93</v>
      </c>
      <c r="Q129" s="173">
        <v>99381.84</v>
      </c>
      <c r="R129" s="173" t="s">
        <v>559</v>
      </c>
      <c r="S129" s="173">
        <v>11135.09</v>
      </c>
      <c r="T129" s="236"/>
    </row>
    <row r="130" spans="2:20" x14ac:dyDescent="0.2">
      <c r="B130" s="242" t="s">
        <v>340</v>
      </c>
      <c r="C130" s="260" t="s">
        <v>346</v>
      </c>
      <c r="D130" s="261"/>
      <c r="E130" s="261"/>
      <c r="F130" s="261"/>
      <c r="G130" s="261"/>
      <c r="H130" s="261"/>
      <c r="I130" s="261"/>
      <c r="J130" s="261"/>
      <c r="K130" s="261"/>
      <c r="L130" s="261"/>
      <c r="M130" s="261"/>
      <c r="N130" s="261"/>
      <c r="O130" s="261"/>
      <c r="P130" s="261"/>
      <c r="Q130" s="261"/>
      <c r="R130" s="261"/>
      <c r="S130" s="261"/>
      <c r="T130" s="262"/>
    </row>
    <row r="131" spans="2:20" s="235" customFormat="1" ht="76.5" x14ac:dyDescent="0.2">
      <c r="B131" s="252" t="s">
        <v>347</v>
      </c>
      <c r="C131" s="252" t="s">
        <v>792</v>
      </c>
      <c r="D131" s="252" t="s">
        <v>348</v>
      </c>
      <c r="E131" s="252" t="s">
        <v>64</v>
      </c>
      <c r="F131" s="106" t="s">
        <v>562</v>
      </c>
      <c r="G131" s="164" t="s">
        <v>563</v>
      </c>
      <c r="H131" s="173">
        <v>1409955</v>
      </c>
      <c r="I131" s="173">
        <v>1198462</v>
      </c>
      <c r="J131" s="173" t="s">
        <v>559</v>
      </c>
      <c r="K131" s="173">
        <v>211493</v>
      </c>
      <c r="L131" s="173">
        <v>1961723.02</v>
      </c>
      <c r="M131" s="173">
        <v>1198462</v>
      </c>
      <c r="N131" s="173" t="s">
        <v>559</v>
      </c>
      <c r="O131" s="173">
        <v>763261.02</v>
      </c>
      <c r="P131" s="173">
        <f>Q131+S131</f>
        <v>1670493.71</v>
      </c>
      <c r="Q131" s="173">
        <v>1082803.67</v>
      </c>
      <c r="R131" s="173" t="s">
        <v>559</v>
      </c>
      <c r="S131" s="173">
        <v>587690.04</v>
      </c>
      <c r="T131" s="236"/>
    </row>
    <row r="132" spans="2:20" s="235" customFormat="1" ht="127.5" x14ac:dyDescent="0.2">
      <c r="B132" s="36" t="s">
        <v>349</v>
      </c>
      <c r="C132" s="156" t="s">
        <v>793</v>
      </c>
      <c r="D132" s="36" t="s">
        <v>350</v>
      </c>
      <c r="E132" s="35" t="s">
        <v>351</v>
      </c>
      <c r="F132" s="157" t="s">
        <v>562</v>
      </c>
      <c r="G132" s="247" t="s">
        <v>563</v>
      </c>
      <c r="H132" s="176">
        <v>588235.29</v>
      </c>
      <c r="I132" s="176">
        <v>500000</v>
      </c>
      <c r="J132" s="176" t="s">
        <v>559</v>
      </c>
      <c r="K132" s="176">
        <v>88235.29</v>
      </c>
      <c r="L132" s="176">
        <v>710528.85</v>
      </c>
      <c r="M132" s="176">
        <v>500000</v>
      </c>
      <c r="N132" s="176" t="s">
        <v>559</v>
      </c>
      <c r="O132" s="176">
        <v>210528.85</v>
      </c>
      <c r="P132" s="176" t="s">
        <v>1065</v>
      </c>
      <c r="Q132" s="318">
        <v>68405.97</v>
      </c>
      <c r="R132" s="176" t="s">
        <v>559</v>
      </c>
      <c r="S132" s="176">
        <v>28802.86</v>
      </c>
      <c r="T132" s="246"/>
    </row>
    <row r="133" spans="2:20" s="235" customFormat="1" ht="63.75" x14ac:dyDescent="0.2">
      <c r="B133" s="36" t="s">
        <v>352</v>
      </c>
      <c r="C133" s="36" t="s">
        <v>794</v>
      </c>
      <c r="D133" s="36" t="s">
        <v>353</v>
      </c>
      <c r="E133" s="36" t="s">
        <v>111</v>
      </c>
      <c r="F133" s="159" t="s">
        <v>562</v>
      </c>
      <c r="G133" s="164" t="s">
        <v>563</v>
      </c>
      <c r="H133" s="173">
        <v>813998</v>
      </c>
      <c r="I133" s="173">
        <v>691898</v>
      </c>
      <c r="J133" s="173" t="s">
        <v>559</v>
      </c>
      <c r="K133" s="173">
        <v>122100</v>
      </c>
      <c r="L133" s="173">
        <v>1557309.89</v>
      </c>
      <c r="M133" s="173">
        <v>691898</v>
      </c>
      <c r="N133" s="173" t="s">
        <v>559</v>
      </c>
      <c r="O133" s="173">
        <v>865411.89</v>
      </c>
      <c r="P133" s="173">
        <f>22729.04-1950.91</f>
        <v>20778.13</v>
      </c>
      <c r="Q133" s="173">
        <f>10098.3-866.72</f>
        <v>9231.58</v>
      </c>
      <c r="R133" s="173" t="s">
        <v>559</v>
      </c>
      <c r="S133" s="173">
        <f>12630.74-1084.14</f>
        <v>11546.6</v>
      </c>
      <c r="T133" s="236"/>
    </row>
    <row r="134" spans="2:20" x14ac:dyDescent="0.2">
      <c r="B134" s="242" t="s">
        <v>354</v>
      </c>
      <c r="C134" s="260" t="s">
        <v>357</v>
      </c>
      <c r="D134" s="261"/>
      <c r="E134" s="261"/>
      <c r="F134" s="261"/>
      <c r="G134" s="261"/>
      <c r="H134" s="261"/>
      <c r="I134" s="261"/>
      <c r="J134" s="261"/>
      <c r="K134" s="261"/>
      <c r="L134" s="261"/>
      <c r="M134" s="261"/>
      <c r="N134" s="261"/>
      <c r="O134" s="261"/>
      <c r="P134" s="261"/>
      <c r="Q134" s="261"/>
      <c r="R134" s="261"/>
      <c r="S134" s="261"/>
      <c r="T134" s="262"/>
    </row>
    <row r="135" spans="2:20" x14ac:dyDescent="0.2">
      <c r="B135" s="32" t="s">
        <v>355</v>
      </c>
      <c r="C135" s="260" t="s">
        <v>358</v>
      </c>
      <c r="D135" s="261"/>
      <c r="E135" s="261"/>
      <c r="F135" s="261"/>
      <c r="G135" s="261"/>
      <c r="H135" s="261"/>
      <c r="I135" s="261"/>
      <c r="J135" s="261"/>
      <c r="K135" s="261"/>
      <c r="L135" s="261"/>
      <c r="M135" s="261"/>
      <c r="N135" s="261"/>
      <c r="O135" s="261"/>
      <c r="P135" s="261"/>
      <c r="Q135" s="261"/>
      <c r="R135" s="261"/>
      <c r="S135" s="261"/>
      <c r="T135" s="262"/>
    </row>
    <row r="136" spans="2:20" x14ac:dyDescent="0.2">
      <c r="B136" s="33" t="s">
        <v>356</v>
      </c>
      <c r="C136" s="260" t="s">
        <v>359</v>
      </c>
      <c r="D136" s="261"/>
      <c r="E136" s="261"/>
      <c r="F136" s="261"/>
      <c r="G136" s="261"/>
      <c r="H136" s="261"/>
      <c r="I136" s="261"/>
      <c r="J136" s="261"/>
      <c r="K136" s="261"/>
      <c r="L136" s="261"/>
      <c r="M136" s="261"/>
      <c r="N136" s="261"/>
      <c r="O136" s="261"/>
      <c r="P136" s="261"/>
      <c r="Q136" s="261"/>
      <c r="R136" s="261"/>
      <c r="S136" s="261"/>
      <c r="T136" s="262"/>
    </row>
    <row r="137" spans="2:20" s="235" customFormat="1" ht="51" x14ac:dyDescent="0.2">
      <c r="B137" s="36" t="s">
        <v>360</v>
      </c>
      <c r="C137" s="164" t="s">
        <v>786</v>
      </c>
      <c r="D137" s="36" t="s">
        <v>361</v>
      </c>
      <c r="E137" s="36" t="s">
        <v>144</v>
      </c>
      <c r="F137" s="189"/>
      <c r="G137" s="164" t="s">
        <v>563</v>
      </c>
      <c r="H137" s="173">
        <v>1289691.76</v>
      </c>
      <c r="I137" s="173">
        <v>1096238</v>
      </c>
      <c r="J137" s="173" t="s">
        <v>559</v>
      </c>
      <c r="K137" s="173">
        <v>193453.76</v>
      </c>
      <c r="L137" s="173">
        <v>1289691.76</v>
      </c>
      <c r="M137" s="173">
        <v>1096237.99</v>
      </c>
      <c r="N137" s="173" t="s">
        <v>559</v>
      </c>
      <c r="O137" s="173">
        <v>193453.77</v>
      </c>
      <c r="P137" s="173">
        <v>14907.18</v>
      </c>
      <c r="Q137" s="173">
        <v>12671.1</v>
      </c>
      <c r="R137" s="173" t="s">
        <v>559</v>
      </c>
      <c r="S137" s="173">
        <v>2236.08</v>
      </c>
      <c r="T137" s="236" t="s">
        <v>1108</v>
      </c>
    </row>
    <row r="138" spans="2:20" s="235" customFormat="1" ht="63.75" x14ac:dyDescent="0.2">
      <c r="B138" s="36" t="s">
        <v>362</v>
      </c>
      <c r="C138" s="164" t="s">
        <v>787</v>
      </c>
      <c r="D138" s="36" t="s">
        <v>363</v>
      </c>
      <c r="E138" s="36" t="s">
        <v>64</v>
      </c>
      <c r="F138" s="189"/>
      <c r="G138" s="164" t="s">
        <v>563</v>
      </c>
      <c r="H138" s="173">
        <v>311900</v>
      </c>
      <c r="I138" s="173">
        <v>265115</v>
      </c>
      <c r="J138" s="173" t="s">
        <v>559</v>
      </c>
      <c r="K138" s="173">
        <v>46785</v>
      </c>
      <c r="L138" s="173">
        <v>311900</v>
      </c>
      <c r="M138" s="173">
        <v>265115</v>
      </c>
      <c r="N138" s="173" t="s">
        <v>559</v>
      </c>
      <c r="O138" s="173">
        <v>46785</v>
      </c>
      <c r="P138" s="173">
        <v>46027.6</v>
      </c>
      <c r="Q138" s="173">
        <v>39235.96</v>
      </c>
      <c r="R138" s="173" t="s">
        <v>559</v>
      </c>
      <c r="S138" s="173">
        <v>6791.64</v>
      </c>
      <c r="T138" s="236"/>
    </row>
    <row r="139" spans="2:20" s="235" customFormat="1" ht="76.5" x14ac:dyDescent="0.2">
      <c r="B139" s="147" t="s">
        <v>790</v>
      </c>
      <c r="C139" s="164" t="s">
        <v>788</v>
      </c>
      <c r="D139" s="164" t="s">
        <v>791</v>
      </c>
      <c r="E139" s="36" t="s">
        <v>64</v>
      </c>
      <c r="F139" s="189"/>
      <c r="G139" s="164" t="s">
        <v>559</v>
      </c>
      <c r="H139" s="173">
        <v>158688.24</v>
      </c>
      <c r="I139" s="173">
        <v>134885</v>
      </c>
      <c r="J139" s="173" t="s">
        <v>559</v>
      </c>
      <c r="K139" s="173">
        <v>23803.24</v>
      </c>
      <c r="L139" s="173" t="s">
        <v>559</v>
      </c>
      <c r="M139" s="173" t="s">
        <v>559</v>
      </c>
      <c r="N139" s="173" t="s">
        <v>559</v>
      </c>
      <c r="O139" s="173" t="s">
        <v>559</v>
      </c>
      <c r="P139" s="173" t="s">
        <v>559</v>
      </c>
      <c r="Q139" s="173" t="s">
        <v>559</v>
      </c>
      <c r="R139" s="173" t="s">
        <v>559</v>
      </c>
      <c r="S139" s="173" t="s">
        <v>559</v>
      </c>
      <c r="T139" s="236"/>
    </row>
    <row r="140" spans="2:20" s="235" customFormat="1" ht="51" x14ac:dyDescent="0.2">
      <c r="B140" s="36" t="s">
        <v>364</v>
      </c>
      <c r="C140" s="164" t="s">
        <v>789</v>
      </c>
      <c r="D140" s="253" t="s">
        <v>1119</v>
      </c>
      <c r="E140" s="36" t="s">
        <v>366</v>
      </c>
      <c r="F140" s="189"/>
      <c r="G140" s="164" t="s">
        <v>563</v>
      </c>
      <c r="H140" s="173">
        <v>285943.53000000003</v>
      </c>
      <c r="I140" s="173">
        <v>243052</v>
      </c>
      <c r="J140" s="173" t="s">
        <v>559</v>
      </c>
      <c r="K140" s="173">
        <v>42891</v>
      </c>
      <c r="L140" s="173">
        <v>176785.44</v>
      </c>
      <c r="M140" s="173">
        <v>150267.62</v>
      </c>
      <c r="N140" s="173" t="s">
        <v>559</v>
      </c>
      <c r="O140" s="173">
        <v>26517.82</v>
      </c>
      <c r="P140" s="173">
        <f>Q140+S140</f>
        <v>123845.82</v>
      </c>
      <c r="Q140" s="173">
        <v>106846.75</v>
      </c>
      <c r="R140" s="173" t="s">
        <v>559</v>
      </c>
      <c r="S140" s="173">
        <v>16999.07</v>
      </c>
      <c r="T140" s="236" t="s">
        <v>888</v>
      </c>
    </row>
    <row r="141" spans="2:20" x14ac:dyDescent="0.2">
      <c r="B141" s="32" t="s">
        <v>367</v>
      </c>
      <c r="C141" s="260" t="s">
        <v>1120</v>
      </c>
      <c r="D141" s="261"/>
      <c r="E141" s="261"/>
      <c r="F141" s="261"/>
      <c r="G141" s="261"/>
      <c r="H141" s="261"/>
      <c r="I141" s="261"/>
      <c r="J141" s="261"/>
      <c r="K141" s="261"/>
      <c r="L141" s="261"/>
      <c r="M141" s="261"/>
      <c r="N141" s="261"/>
      <c r="O141" s="261"/>
      <c r="P141" s="261"/>
      <c r="Q141" s="261"/>
      <c r="R141" s="261"/>
      <c r="S141" s="261"/>
      <c r="T141" s="262"/>
    </row>
    <row r="142" spans="2:20" x14ac:dyDescent="0.2">
      <c r="B142" s="32" t="s">
        <v>368</v>
      </c>
      <c r="C142" s="260" t="s">
        <v>371</v>
      </c>
      <c r="D142" s="261"/>
      <c r="E142" s="261"/>
      <c r="F142" s="261"/>
      <c r="G142" s="261"/>
      <c r="H142" s="261"/>
      <c r="I142" s="261"/>
      <c r="J142" s="261"/>
      <c r="K142" s="261"/>
      <c r="L142" s="261"/>
      <c r="M142" s="261"/>
      <c r="N142" s="261"/>
      <c r="O142" s="261"/>
      <c r="P142" s="261"/>
      <c r="Q142" s="261"/>
      <c r="R142" s="261"/>
      <c r="S142" s="261"/>
      <c r="T142" s="262"/>
    </row>
    <row r="143" spans="2:20" x14ac:dyDescent="0.2">
      <c r="B143" s="32" t="s">
        <v>369</v>
      </c>
      <c r="C143" s="260" t="s">
        <v>372</v>
      </c>
      <c r="D143" s="261"/>
      <c r="E143" s="261"/>
      <c r="F143" s="261"/>
      <c r="G143" s="261"/>
      <c r="H143" s="261"/>
      <c r="I143" s="261"/>
      <c r="J143" s="261"/>
      <c r="K143" s="261"/>
      <c r="L143" s="261"/>
      <c r="M143" s="261"/>
      <c r="N143" s="261"/>
      <c r="O143" s="261"/>
      <c r="P143" s="261"/>
      <c r="Q143" s="261"/>
      <c r="R143" s="261"/>
      <c r="S143" s="261"/>
      <c r="T143" s="262"/>
    </row>
    <row r="144" spans="2:20" s="235" customFormat="1" ht="63.75" x14ac:dyDescent="0.2">
      <c r="B144" s="36" t="s">
        <v>373</v>
      </c>
      <c r="C144" s="147" t="s">
        <v>864</v>
      </c>
      <c r="D144" s="254" t="s">
        <v>374</v>
      </c>
      <c r="E144" s="36" t="s">
        <v>64</v>
      </c>
      <c r="F144" s="189"/>
      <c r="G144" s="164" t="s">
        <v>563</v>
      </c>
      <c r="H144" s="173">
        <v>1221172.19</v>
      </c>
      <c r="I144" s="173">
        <v>1037996.36</v>
      </c>
      <c r="J144" s="173">
        <v>91587.91</v>
      </c>
      <c r="K144" s="173">
        <v>91587.92</v>
      </c>
      <c r="L144" s="173">
        <v>1221172.19</v>
      </c>
      <c r="M144" s="173">
        <v>1027674.38</v>
      </c>
      <c r="N144" s="173">
        <v>90677.15</v>
      </c>
      <c r="O144" s="173">
        <v>102820.66</v>
      </c>
      <c r="P144" s="173">
        <f>SUM(Q144:S144)</f>
        <v>645975.65999999992</v>
      </c>
      <c r="Q144" s="173">
        <v>565400.43999999994</v>
      </c>
      <c r="R144" s="173">
        <v>49888.28</v>
      </c>
      <c r="S144" s="173">
        <v>30686.94</v>
      </c>
      <c r="T144" s="236" t="s">
        <v>1109</v>
      </c>
    </row>
    <row r="145" spans="2:20" s="235" customFormat="1" ht="51.75" customHeight="1" x14ac:dyDescent="0.2">
      <c r="B145" s="36" t="s">
        <v>375</v>
      </c>
      <c r="C145" s="147" t="s">
        <v>865</v>
      </c>
      <c r="D145" s="254" t="s">
        <v>376</v>
      </c>
      <c r="E145" s="36" t="s">
        <v>137</v>
      </c>
      <c r="F145" s="189"/>
      <c r="G145" s="164" t="s">
        <v>563</v>
      </c>
      <c r="H145" s="173">
        <v>627866.52</v>
      </c>
      <c r="I145" s="173">
        <v>525498.97</v>
      </c>
      <c r="J145" s="173">
        <v>46367.55</v>
      </c>
      <c r="K145" s="173">
        <v>56000</v>
      </c>
      <c r="L145" s="173">
        <v>542382.78</v>
      </c>
      <c r="M145" s="173">
        <v>456744.17</v>
      </c>
      <c r="N145" s="173">
        <v>40300.949999999997</v>
      </c>
      <c r="O145" s="173">
        <v>45337.66</v>
      </c>
      <c r="P145" s="173">
        <f>536173.5-7339.44</f>
        <v>528834.06000000006</v>
      </c>
      <c r="Q145" s="173">
        <f>451702.6-6180.6</f>
        <v>445522</v>
      </c>
      <c r="R145" s="173">
        <f>39896.61-545.34</f>
        <v>39351.270000000004</v>
      </c>
      <c r="S145" s="173">
        <f>44574.28-613.5</f>
        <v>43960.78</v>
      </c>
      <c r="T145" s="236" t="s">
        <v>1110</v>
      </c>
    </row>
    <row r="146" spans="2:20" s="235" customFormat="1" ht="51" x14ac:dyDescent="0.2">
      <c r="B146" s="36" t="s">
        <v>377</v>
      </c>
      <c r="C146" s="147" t="s">
        <v>866</v>
      </c>
      <c r="D146" s="254" t="s">
        <v>378</v>
      </c>
      <c r="E146" s="36" t="s">
        <v>144</v>
      </c>
      <c r="F146" s="189"/>
      <c r="G146" s="164" t="s">
        <v>563</v>
      </c>
      <c r="H146" s="173">
        <v>456744.17</v>
      </c>
      <c r="I146" s="173">
        <v>388232.54</v>
      </c>
      <c r="J146" s="173">
        <v>34255.81</v>
      </c>
      <c r="K146" s="173">
        <v>34255.82</v>
      </c>
      <c r="L146" s="173">
        <v>456744.17</v>
      </c>
      <c r="M146" s="173">
        <v>388232.54</v>
      </c>
      <c r="N146" s="173">
        <v>34255.81</v>
      </c>
      <c r="O146" s="173">
        <v>34255.82</v>
      </c>
      <c r="P146" s="173">
        <f>SUM(Q146:S146)</f>
        <v>241341.95</v>
      </c>
      <c r="Q146" s="173">
        <v>216856.87</v>
      </c>
      <c r="R146" s="173">
        <v>19134.439999999999</v>
      </c>
      <c r="S146" s="173">
        <v>5350.64</v>
      </c>
      <c r="T146" s="164"/>
    </row>
    <row r="147" spans="2:20" s="235" customFormat="1" ht="51" x14ac:dyDescent="0.2">
      <c r="B147" s="36" t="s">
        <v>379</v>
      </c>
      <c r="C147" s="147" t="s">
        <v>867</v>
      </c>
      <c r="D147" s="254" t="s">
        <v>380</v>
      </c>
      <c r="E147" s="36" t="s">
        <v>246</v>
      </c>
      <c r="F147" s="189"/>
      <c r="G147" s="164" t="s">
        <v>563</v>
      </c>
      <c r="H147" s="173">
        <v>161203.82</v>
      </c>
      <c r="I147" s="173">
        <v>137023.25</v>
      </c>
      <c r="J147" s="173">
        <v>12090.28</v>
      </c>
      <c r="K147" s="173">
        <v>12090.29</v>
      </c>
      <c r="L147" s="173">
        <v>161203.82</v>
      </c>
      <c r="M147" s="173">
        <v>137023.25</v>
      </c>
      <c r="N147" s="173">
        <v>12090.28</v>
      </c>
      <c r="O147" s="173">
        <v>12090.29</v>
      </c>
      <c r="P147" s="173">
        <f>SUM(Q147:S147)</f>
        <v>85945.66</v>
      </c>
      <c r="Q147" s="173">
        <v>74268.710000000006</v>
      </c>
      <c r="R147" s="173">
        <v>6553.12</v>
      </c>
      <c r="S147" s="173">
        <v>5123.83</v>
      </c>
      <c r="T147" s="164"/>
    </row>
    <row r="148" spans="2:20" s="235" customFormat="1" ht="51" x14ac:dyDescent="0.2">
      <c r="B148" s="36" t="s">
        <v>381</v>
      </c>
      <c r="C148" s="147" t="s">
        <v>868</v>
      </c>
      <c r="D148" s="254" t="s">
        <v>382</v>
      </c>
      <c r="E148" s="36" t="s">
        <v>132</v>
      </c>
      <c r="F148" s="189"/>
      <c r="G148" s="164" t="s">
        <v>883</v>
      </c>
      <c r="H148" s="173">
        <v>227652.08</v>
      </c>
      <c r="I148" s="173">
        <v>191240.21</v>
      </c>
      <c r="J148" s="173">
        <v>16874.13</v>
      </c>
      <c r="K148" s="173">
        <v>19537.740000000002</v>
      </c>
      <c r="L148" s="173">
        <v>245723</v>
      </c>
      <c r="M148" s="173">
        <v>205534.87</v>
      </c>
      <c r="N148" s="173">
        <v>18135.419999999998</v>
      </c>
      <c r="O148" s="173">
        <v>22052.71</v>
      </c>
      <c r="P148" s="173">
        <f>227652.08-10224.86</f>
        <v>217427.21999999997</v>
      </c>
      <c r="Q148" s="173">
        <f>191240.21-9373.33</f>
        <v>181866.88</v>
      </c>
      <c r="R148" s="173">
        <f>16874.13-827.06</f>
        <v>16047.070000000002</v>
      </c>
      <c r="S148" s="173">
        <f>19537.74-24.471</f>
        <v>19513.269</v>
      </c>
      <c r="T148" s="305" t="s">
        <v>1077</v>
      </c>
    </row>
    <row r="149" spans="2:20" s="235" customFormat="1" ht="38.25" x14ac:dyDescent="0.2">
      <c r="B149" s="36" t="s">
        <v>383</v>
      </c>
      <c r="C149" s="147" t="s">
        <v>869</v>
      </c>
      <c r="D149" s="254" t="s">
        <v>384</v>
      </c>
      <c r="E149" s="36" t="s">
        <v>111</v>
      </c>
      <c r="F149" s="189"/>
      <c r="G149" s="164" t="s">
        <v>563</v>
      </c>
      <c r="H149" s="173">
        <v>308974</v>
      </c>
      <c r="I149" s="173">
        <v>262627.90000000002</v>
      </c>
      <c r="J149" s="173">
        <v>23173.05</v>
      </c>
      <c r="K149" s="173">
        <v>23173.05</v>
      </c>
      <c r="L149" s="173">
        <v>308974</v>
      </c>
      <c r="M149" s="173">
        <v>262627.90000000002</v>
      </c>
      <c r="N149" s="173">
        <v>23173.05</v>
      </c>
      <c r="O149" s="173">
        <v>23173.05</v>
      </c>
      <c r="P149" s="173">
        <v>259709.96</v>
      </c>
      <c r="Q149" s="173">
        <v>220753.47</v>
      </c>
      <c r="R149" s="173">
        <v>19478.25</v>
      </c>
      <c r="S149" s="173">
        <v>19478.240000000002</v>
      </c>
      <c r="T149" s="164"/>
    </row>
    <row r="150" spans="2:20" s="235" customFormat="1" ht="76.5" x14ac:dyDescent="0.2">
      <c r="B150" s="36" t="s">
        <v>385</v>
      </c>
      <c r="C150" s="147" t="s">
        <v>870</v>
      </c>
      <c r="D150" s="254" t="s">
        <v>386</v>
      </c>
      <c r="E150" s="36" t="s">
        <v>111</v>
      </c>
      <c r="F150" s="189"/>
      <c r="G150" s="164" t="s">
        <v>563</v>
      </c>
      <c r="H150" s="173">
        <v>308964.44</v>
      </c>
      <c r="I150" s="173">
        <v>262619.77</v>
      </c>
      <c r="J150" s="173">
        <v>23172.33</v>
      </c>
      <c r="K150" s="173">
        <v>23172.34</v>
      </c>
      <c r="L150" s="173">
        <v>308964.44</v>
      </c>
      <c r="M150" s="173">
        <v>262619.77</v>
      </c>
      <c r="N150" s="173">
        <v>23172.33</v>
      </c>
      <c r="O150" s="173">
        <v>23172.34</v>
      </c>
      <c r="P150" s="173">
        <v>294969.09999999998</v>
      </c>
      <c r="Q150" s="173">
        <v>254318.14</v>
      </c>
      <c r="R150" s="173">
        <v>22439.83</v>
      </c>
      <c r="S150" s="173">
        <v>18211.13</v>
      </c>
      <c r="T150" s="164"/>
    </row>
    <row r="151" spans="2:20" x14ac:dyDescent="0.2">
      <c r="B151" s="33" t="s">
        <v>387</v>
      </c>
      <c r="C151" s="260" t="s">
        <v>388</v>
      </c>
      <c r="D151" s="261"/>
      <c r="E151" s="261"/>
      <c r="F151" s="261"/>
      <c r="G151" s="261"/>
      <c r="H151" s="261"/>
      <c r="I151" s="261"/>
      <c r="J151" s="261"/>
      <c r="K151" s="261"/>
      <c r="L151" s="261"/>
      <c r="M151" s="261"/>
      <c r="N151" s="261"/>
      <c r="O151" s="261"/>
      <c r="P151" s="261"/>
      <c r="Q151" s="261"/>
      <c r="R151" s="261"/>
      <c r="S151" s="261"/>
      <c r="T151" s="262"/>
    </row>
    <row r="152" spans="2:20" s="235" customFormat="1" ht="51" x14ac:dyDescent="0.2">
      <c r="B152" s="36" t="s">
        <v>389</v>
      </c>
      <c r="C152" s="147" t="s">
        <v>871</v>
      </c>
      <c r="D152" s="36" t="s">
        <v>390</v>
      </c>
      <c r="E152" s="255" t="s">
        <v>64</v>
      </c>
      <c r="F152" s="198"/>
      <c r="G152" s="164" t="s">
        <v>563</v>
      </c>
      <c r="H152" s="173">
        <v>1031897.79</v>
      </c>
      <c r="I152" s="173">
        <v>877113.12</v>
      </c>
      <c r="J152" s="173">
        <v>77392.33</v>
      </c>
      <c r="K152" s="173">
        <v>77392.34</v>
      </c>
      <c r="L152" s="173">
        <v>978929.02</v>
      </c>
      <c r="M152" s="173">
        <v>807799.05</v>
      </c>
      <c r="N152" s="173">
        <v>71276.38</v>
      </c>
      <c r="O152" s="173">
        <v>99853.59</v>
      </c>
      <c r="P152" s="173" t="s">
        <v>559</v>
      </c>
      <c r="Q152" s="173" t="s">
        <v>559</v>
      </c>
      <c r="R152" s="173" t="s">
        <v>559</v>
      </c>
      <c r="S152" s="173" t="s">
        <v>559</v>
      </c>
      <c r="T152" s="236" t="s">
        <v>1111</v>
      </c>
    </row>
    <row r="153" spans="2:20" s="235" customFormat="1" ht="51" x14ac:dyDescent="0.2">
      <c r="B153" s="36" t="s">
        <v>391</v>
      </c>
      <c r="C153" s="147" t="s">
        <v>872</v>
      </c>
      <c r="D153" s="36" t="s">
        <v>392</v>
      </c>
      <c r="E153" s="241" t="s">
        <v>137</v>
      </c>
      <c r="F153" s="198"/>
      <c r="G153" s="164" t="s">
        <v>563</v>
      </c>
      <c r="H153" s="173">
        <v>290158.46000000002</v>
      </c>
      <c r="I153" s="173">
        <v>246634.69</v>
      </c>
      <c r="J153" s="173">
        <v>21761.88</v>
      </c>
      <c r="K153" s="173">
        <v>21761.89</v>
      </c>
      <c r="L153" s="173">
        <v>369233.08</v>
      </c>
      <c r="M153" s="173">
        <v>246634.69</v>
      </c>
      <c r="N153" s="173">
        <v>21761.88</v>
      </c>
      <c r="O153" s="173">
        <v>100836.51</v>
      </c>
      <c r="P153" s="173">
        <f>SUM(Q153:S153)</f>
        <v>107255.16</v>
      </c>
      <c r="Q153" s="318">
        <v>91849.24</v>
      </c>
      <c r="R153" s="173">
        <v>8104.34</v>
      </c>
      <c r="S153" s="173">
        <v>7301.58</v>
      </c>
      <c r="T153" s="236"/>
    </row>
    <row r="154" spans="2:20" s="235" customFormat="1" ht="51" x14ac:dyDescent="0.2">
      <c r="B154" s="36" t="s">
        <v>393</v>
      </c>
      <c r="C154" s="147" t="s">
        <v>873</v>
      </c>
      <c r="D154" s="36" t="s">
        <v>394</v>
      </c>
      <c r="E154" s="241" t="s">
        <v>144</v>
      </c>
      <c r="F154" s="198"/>
      <c r="G154" s="164" t="s">
        <v>563</v>
      </c>
      <c r="H154" s="173">
        <v>400807.55</v>
      </c>
      <c r="I154" s="173">
        <v>340686.42</v>
      </c>
      <c r="J154" s="173">
        <v>30060.560000000001</v>
      </c>
      <c r="K154" s="173">
        <v>30060.57</v>
      </c>
      <c r="L154" s="173">
        <v>245954.2</v>
      </c>
      <c r="M154" s="173">
        <v>209061.07</v>
      </c>
      <c r="N154" s="173">
        <v>18446.560000000001</v>
      </c>
      <c r="O154" s="173">
        <v>18446.57</v>
      </c>
      <c r="P154" s="173" t="s">
        <v>1066</v>
      </c>
      <c r="Q154" s="173">
        <v>47441.29</v>
      </c>
      <c r="R154" s="173">
        <v>4185.99</v>
      </c>
      <c r="S154" s="173">
        <v>942.76</v>
      </c>
      <c r="T154" s="236" t="s">
        <v>1112</v>
      </c>
    </row>
    <row r="155" spans="2:20" s="235" customFormat="1" ht="63.75" x14ac:dyDescent="0.2">
      <c r="B155" s="36" t="s">
        <v>395</v>
      </c>
      <c r="C155" s="147" t="s">
        <v>874</v>
      </c>
      <c r="D155" s="36" t="s">
        <v>998</v>
      </c>
      <c r="E155" s="241" t="s">
        <v>999</v>
      </c>
      <c r="F155" s="198"/>
      <c r="G155" s="164" t="s">
        <v>765</v>
      </c>
      <c r="H155" s="173">
        <v>306657.34999999998</v>
      </c>
      <c r="I155" s="173">
        <v>254225.68</v>
      </c>
      <c r="J155" s="173">
        <v>22431.67</v>
      </c>
      <c r="K155" s="173">
        <v>30000</v>
      </c>
      <c r="L155" s="173" t="s">
        <v>1067</v>
      </c>
      <c r="M155" s="173" t="s">
        <v>559</v>
      </c>
      <c r="N155" s="173" t="s">
        <v>559</v>
      </c>
      <c r="O155" s="173" t="s">
        <v>559</v>
      </c>
      <c r="P155" s="173" t="s">
        <v>559</v>
      </c>
      <c r="Q155" s="173" t="s">
        <v>559</v>
      </c>
      <c r="R155" s="173" t="s">
        <v>559</v>
      </c>
      <c r="S155" s="173" t="s">
        <v>559</v>
      </c>
      <c r="T155" s="236"/>
    </row>
    <row r="156" spans="2:20" s="235" customFormat="1" ht="51" x14ac:dyDescent="0.2">
      <c r="B156" s="36" t="s">
        <v>396</v>
      </c>
      <c r="C156" s="147" t="s">
        <v>875</v>
      </c>
      <c r="D156" s="36" t="s">
        <v>1000</v>
      </c>
      <c r="E156" s="241" t="s">
        <v>1001</v>
      </c>
      <c r="F156" s="198"/>
      <c r="G156" s="35" t="s">
        <v>559</v>
      </c>
      <c r="H156" s="173">
        <v>152941.17000000001</v>
      </c>
      <c r="I156" s="173">
        <v>130000</v>
      </c>
      <c r="J156" s="173">
        <v>11470.58</v>
      </c>
      <c r="K156" s="173">
        <v>11470.59</v>
      </c>
      <c r="L156" s="173" t="s">
        <v>559</v>
      </c>
      <c r="M156" s="173" t="s">
        <v>559</v>
      </c>
      <c r="N156" s="173" t="s">
        <v>559</v>
      </c>
      <c r="O156" s="173" t="s">
        <v>559</v>
      </c>
      <c r="P156" s="173" t="s">
        <v>559</v>
      </c>
      <c r="Q156" s="173" t="s">
        <v>559</v>
      </c>
      <c r="R156" s="173" t="s">
        <v>559</v>
      </c>
      <c r="S156" s="173" t="s">
        <v>559</v>
      </c>
      <c r="T156" s="236"/>
    </row>
    <row r="157" spans="2:20" s="235" customFormat="1" ht="51" x14ac:dyDescent="0.2">
      <c r="B157" s="36" t="s">
        <v>397</v>
      </c>
      <c r="C157" s="147" t="s">
        <v>876</v>
      </c>
      <c r="D157" s="36" t="s">
        <v>398</v>
      </c>
      <c r="E157" s="241" t="s">
        <v>111</v>
      </c>
      <c r="F157" s="198"/>
      <c r="G157" s="164" t="s">
        <v>563</v>
      </c>
      <c r="H157" s="173">
        <v>256191.99</v>
      </c>
      <c r="I157" s="173">
        <v>217763.19</v>
      </c>
      <c r="J157" s="173">
        <v>19214.39</v>
      </c>
      <c r="K157" s="173">
        <v>19214.41</v>
      </c>
      <c r="L157" s="173">
        <v>256191.99</v>
      </c>
      <c r="M157" s="173">
        <v>217763.19</v>
      </c>
      <c r="N157" s="173">
        <v>19214.39</v>
      </c>
      <c r="O157" s="173">
        <v>19214.41</v>
      </c>
      <c r="P157" s="173">
        <v>215921.52</v>
      </c>
      <c r="Q157" s="173">
        <v>183533.29</v>
      </c>
      <c r="R157" s="173">
        <v>16194.11</v>
      </c>
      <c r="S157" s="173">
        <v>16194.12</v>
      </c>
      <c r="T157" s="164"/>
    </row>
    <row r="158" spans="2:20" s="235" customFormat="1" ht="51" x14ac:dyDescent="0.2">
      <c r="B158" s="36" t="s">
        <v>1002</v>
      </c>
      <c r="C158" s="147" t="s">
        <v>1003</v>
      </c>
      <c r="D158" s="36" t="s">
        <v>1004</v>
      </c>
      <c r="E158" s="241" t="s">
        <v>1005</v>
      </c>
      <c r="F158" s="198"/>
      <c r="G158" s="164" t="s">
        <v>765</v>
      </c>
      <c r="H158" s="173">
        <v>127452.83</v>
      </c>
      <c r="I158" s="173">
        <v>108334.9</v>
      </c>
      <c r="J158" s="173">
        <v>9558.9599999999991</v>
      </c>
      <c r="K158" s="173">
        <v>9558.9699999999993</v>
      </c>
      <c r="L158" s="173">
        <v>127700.99</v>
      </c>
      <c r="M158" s="173"/>
      <c r="N158" s="318"/>
      <c r="O158" s="173"/>
      <c r="P158" s="173"/>
      <c r="Q158" s="173"/>
      <c r="R158" s="173"/>
      <c r="S158" s="173"/>
      <c r="T158" s="306"/>
    </row>
    <row r="159" spans="2:20" x14ac:dyDescent="0.2">
      <c r="B159" s="238" t="s">
        <v>400</v>
      </c>
      <c r="C159" s="260" t="s">
        <v>399</v>
      </c>
      <c r="D159" s="261"/>
      <c r="E159" s="261"/>
      <c r="F159" s="261"/>
      <c r="G159" s="261"/>
      <c r="H159" s="261"/>
      <c r="I159" s="261"/>
      <c r="J159" s="261"/>
      <c r="K159" s="261"/>
      <c r="L159" s="261"/>
      <c r="M159" s="261"/>
      <c r="N159" s="261"/>
      <c r="O159" s="261"/>
      <c r="P159" s="261"/>
      <c r="Q159" s="261"/>
      <c r="R159" s="261"/>
      <c r="S159" s="261"/>
      <c r="T159" s="262"/>
    </row>
    <row r="160" spans="2:20" s="235" customFormat="1" ht="76.5" x14ac:dyDescent="0.2">
      <c r="B160" s="36" t="s">
        <v>401</v>
      </c>
      <c r="C160" s="147" t="s">
        <v>877</v>
      </c>
      <c r="D160" s="36" t="s">
        <v>402</v>
      </c>
      <c r="E160" s="36" t="s">
        <v>64</v>
      </c>
      <c r="F160" s="106" t="s">
        <v>562</v>
      </c>
      <c r="G160" s="164" t="s">
        <v>563</v>
      </c>
      <c r="H160" s="173">
        <v>707430</v>
      </c>
      <c r="I160" s="173">
        <v>547750</v>
      </c>
      <c r="J160" s="173" t="s">
        <v>559</v>
      </c>
      <c r="K160" s="173">
        <v>159680</v>
      </c>
      <c r="L160" s="173">
        <v>707429.99</v>
      </c>
      <c r="M160" s="173">
        <v>547750</v>
      </c>
      <c r="N160" s="173" t="s">
        <v>559</v>
      </c>
      <c r="O160" s="173">
        <v>159679.99</v>
      </c>
      <c r="P160" s="173">
        <f>24113.92-404.04</f>
        <v>23709.879999999997</v>
      </c>
      <c r="Q160" s="173">
        <f>19506.12-312.84</f>
        <v>19193.28</v>
      </c>
      <c r="R160" s="173" t="s">
        <v>559</v>
      </c>
      <c r="S160" s="173">
        <f>4607.8-91.2</f>
        <v>4516.6000000000004</v>
      </c>
      <c r="T160" s="236"/>
    </row>
    <row r="161" spans="2:20" s="235" customFormat="1" ht="38.25" x14ac:dyDescent="0.2">
      <c r="B161" s="36" t="s">
        <v>403</v>
      </c>
      <c r="C161" s="147" t="s">
        <v>878</v>
      </c>
      <c r="D161" s="36" t="s">
        <v>404</v>
      </c>
      <c r="E161" s="36" t="s">
        <v>137</v>
      </c>
      <c r="F161" s="106"/>
      <c r="G161" s="164" t="s">
        <v>883</v>
      </c>
      <c r="H161" s="323">
        <v>155469.96</v>
      </c>
      <c r="I161" s="323">
        <v>132026</v>
      </c>
      <c r="J161" s="173" t="s">
        <v>559</v>
      </c>
      <c r="K161" s="323">
        <v>23443.96</v>
      </c>
      <c r="L161" s="173">
        <v>155469.97</v>
      </c>
      <c r="M161" s="173">
        <v>132026.01</v>
      </c>
      <c r="N161" s="173" t="s">
        <v>559</v>
      </c>
      <c r="O161" s="173">
        <v>23443.96</v>
      </c>
      <c r="P161" s="173">
        <v>155469.96</v>
      </c>
      <c r="Q161" s="173">
        <v>132026</v>
      </c>
      <c r="R161" s="173" t="s">
        <v>559</v>
      </c>
      <c r="S161" s="173">
        <v>23443.96</v>
      </c>
      <c r="T161" s="236"/>
    </row>
    <row r="162" spans="2:20" s="235" customFormat="1" ht="51" x14ac:dyDescent="0.2">
      <c r="B162" s="36" t="s">
        <v>405</v>
      </c>
      <c r="C162" s="147" t="s">
        <v>879</v>
      </c>
      <c r="D162" s="36" t="s">
        <v>406</v>
      </c>
      <c r="E162" s="36" t="s">
        <v>144</v>
      </c>
      <c r="F162" s="106"/>
      <c r="G162" s="164" t="s">
        <v>563</v>
      </c>
      <c r="H162" s="173">
        <v>1124860.3500000001</v>
      </c>
      <c r="I162" s="173">
        <v>133865.84</v>
      </c>
      <c r="J162" s="173" t="s">
        <v>559</v>
      </c>
      <c r="K162" s="173">
        <v>990994.51</v>
      </c>
      <c r="L162" s="173">
        <v>157633.92000000001</v>
      </c>
      <c r="M162" s="173">
        <v>133865.84</v>
      </c>
      <c r="N162" s="173" t="s">
        <v>559</v>
      </c>
      <c r="O162" s="173">
        <v>23768.080000000002</v>
      </c>
      <c r="P162" s="173">
        <v>145545.29999999999</v>
      </c>
      <c r="Q162" s="173">
        <v>128877.25</v>
      </c>
      <c r="R162" s="173" t="s">
        <v>559</v>
      </c>
      <c r="S162" s="173">
        <v>16668.05</v>
      </c>
      <c r="T162" s="236"/>
    </row>
    <row r="163" spans="2:20" s="235" customFormat="1" ht="63.75" x14ac:dyDescent="0.2">
      <c r="B163" s="36" t="s">
        <v>407</v>
      </c>
      <c r="C163" s="147" t="s">
        <v>880</v>
      </c>
      <c r="D163" s="36" t="s">
        <v>408</v>
      </c>
      <c r="E163" s="36" t="s">
        <v>224</v>
      </c>
      <c r="F163" s="106"/>
      <c r="G163" s="164" t="s">
        <v>883</v>
      </c>
      <c r="H163" s="323">
        <v>78918.89</v>
      </c>
      <c r="I163" s="323">
        <v>67081.06</v>
      </c>
      <c r="J163" s="173" t="s">
        <v>559</v>
      </c>
      <c r="K163" s="323">
        <v>11837.83</v>
      </c>
      <c r="L163" s="173">
        <v>78918.929999999993</v>
      </c>
      <c r="M163" s="173">
        <v>67081.09</v>
      </c>
      <c r="N163" s="173" t="s">
        <v>559</v>
      </c>
      <c r="O163" s="173">
        <v>11837.84</v>
      </c>
      <c r="P163" s="173">
        <v>78918.89</v>
      </c>
      <c r="Q163" s="173">
        <v>67081.06</v>
      </c>
      <c r="R163" s="173" t="s">
        <v>559</v>
      </c>
      <c r="S163" s="173">
        <v>11837.83</v>
      </c>
      <c r="T163" s="236"/>
    </row>
    <row r="164" spans="2:20" s="235" customFormat="1" ht="51" x14ac:dyDescent="0.2">
      <c r="B164" s="36" t="s">
        <v>409</v>
      </c>
      <c r="C164" s="147" t="s">
        <v>881</v>
      </c>
      <c r="D164" s="36" t="s">
        <v>410</v>
      </c>
      <c r="E164" s="36" t="s">
        <v>261</v>
      </c>
      <c r="F164" s="106"/>
      <c r="G164" s="164" t="s">
        <v>883</v>
      </c>
      <c r="H164" s="323">
        <v>67837.84</v>
      </c>
      <c r="I164" s="323">
        <v>55136.25</v>
      </c>
      <c r="J164" s="173" t="s">
        <v>559</v>
      </c>
      <c r="K164" s="323">
        <v>12701.59</v>
      </c>
      <c r="L164" s="173">
        <v>68978.62</v>
      </c>
      <c r="M164" s="173">
        <v>56063.44</v>
      </c>
      <c r="N164" s="173" t="s">
        <v>559</v>
      </c>
      <c r="O164" s="173">
        <v>12915.18</v>
      </c>
      <c r="P164" s="173">
        <v>67837.84</v>
      </c>
      <c r="Q164" s="173">
        <v>55136.25</v>
      </c>
      <c r="R164" s="173" t="s">
        <v>559</v>
      </c>
      <c r="S164" s="173">
        <v>12701.59</v>
      </c>
      <c r="T164" s="305"/>
    </row>
    <row r="165" spans="2:20" s="235" customFormat="1" ht="51" x14ac:dyDescent="0.2">
      <c r="B165" s="36" t="s">
        <v>411</v>
      </c>
      <c r="C165" s="147" t="s">
        <v>882</v>
      </c>
      <c r="D165" s="156" t="s">
        <v>412</v>
      </c>
      <c r="E165" s="36" t="s">
        <v>111</v>
      </c>
      <c r="F165" s="106"/>
      <c r="G165" s="164" t="s">
        <v>563</v>
      </c>
      <c r="H165" s="323">
        <v>184905.95</v>
      </c>
      <c r="I165" s="323">
        <v>152270.04999999999</v>
      </c>
      <c r="J165" s="173" t="s">
        <v>559</v>
      </c>
      <c r="K165" s="323">
        <v>32635.9</v>
      </c>
      <c r="L165" s="173">
        <v>137146.71</v>
      </c>
      <c r="M165" s="173">
        <v>112946.12</v>
      </c>
      <c r="N165" s="173" t="s">
        <v>559</v>
      </c>
      <c r="O165" s="173">
        <v>24200.59</v>
      </c>
      <c r="P165" s="173">
        <f>127881.56-31754.19</f>
        <v>96127.37</v>
      </c>
      <c r="Q165" s="173">
        <f>105315.88-26150.92</f>
        <v>79164.960000000006</v>
      </c>
      <c r="R165" s="173" t="s">
        <v>559</v>
      </c>
      <c r="S165" s="173">
        <f>22565.68-5603.27</f>
        <v>16962.41</v>
      </c>
      <c r="T165" s="236" t="s">
        <v>1113</v>
      </c>
    </row>
    <row r="166" spans="2:20" s="235" customFormat="1" ht="51" x14ac:dyDescent="0.2">
      <c r="B166" s="36" t="s">
        <v>1006</v>
      </c>
      <c r="C166" s="147" t="s">
        <v>1007</v>
      </c>
      <c r="D166" s="156" t="s">
        <v>1008</v>
      </c>
      <c r="E166" s="36" t="s">
        <v>246</v>
      </c>
      <c r="F166" s="106"/>
      <c r="G166" s="164" t="s">
        <v>559</v>
      </c>
      <c r="H166" s="323">
        <v>86837.36</v>
      </c>
      <c r="I166" s="323">
        <v>62646.8</v>
      </c>
      <c r="J166" s="173" t="s">
        <v>559</v>
      </c>
      <c r="K166" s="323">
        <v>24190.560000000001</v>
      </c>
      <c r="L166" s="173" t="s">
        <v>559</v>
      </c>
      <c r="M166" s="173" t="s">
        <v>559</v>
      </c>
      <c r="N166" s="173" t="s">
        <v>559</v>
      </c>
      <c r="O166" s="173" t="s">
        <v>559</v>
      </c>
      <c r="P166" s="173" t="s">
        <v>559</v>
      </c>
      <c r="Q166" s="173" t="s">
        <v>559</v>
      </c>
      <c r="R166" s="173" t="s">
        <v>559</v>
      </c>
      <c r="S166" s="173"/>
      <c r="T166" s="236"/>
    </row>
    <row r="167" spans="2:20" s="235" customFormat="1" ht="48" x14ac:dyDescent="0.2">
      <c r="B167" s="147" t="s">
        <v>1009</v>
      </c>
      <c r="C167" s="147" t="s">
        <v>1010</v>
      </c>
      <c r="D167" s="181" t="s">
        <v>1011</v>
      </c>
      <c r="E167" s="147" t="s">
        <v>999</v>
      </c>
      <c r="F167" s="106"/>
      <c r="G167" s="164" t="s">
        <v>559</v>
      </c>
      <c r="H167" s="323">
        <v>13550</v>
      </c>
      <c r="I167" s="323">
        <v>11050</v>
      </c>
      <c r="J167" s="173" t="s">
        <v>559</v>
      </c>
      <c r="K167" s="323">
        <v>2500</v>
      </c>
      <c r="L167" s="173" t="s">
        <v>559</v>
      </c>
      <c r="M167" s="173" t="s">
        <v>559</v>
      </c>
      <c r="N167" s="173" t="s">
        <v>559</v>
      </c>
      <c r="O167" s="173" t="s">
        <v>559</v>
      </c>
      <c r="P167" s="173" t="s">
        <v>559</v>
      </c>
      <c r="Q167" s="173" t="s">
        <v>559</v>
      </c>
      <c r="R167" s="173" t="s">
        <v>559</v>
      </c>
      <c r="S167" s="173" t="s">
        <v>559</v>
      </c>
      <c r="T167" s="236"/>
    </row>
    <row r="168" spans="2:20" x14ac:dyDescent="0.2">
      <c r="B168" s="250" t="s">
        <v>413</v>
      </c>
      <c r="C168" s="260" t="s">
        <v>1121</v>
      </c>
      <c r="D168" s="261"/>
      <c r="E168" s="261"/>
      <c r="F168" s="261"/>
      <c r="G168" s="261"/>
      <c r="H168" s="261"/>
      <c r="I168" s="261"/>
      <c r="J168" s="261"/>
      <c r="K168" s="261"/>
      <c r="L168" s="261"/>
      <c r="M168" s="261"/>
      <c r="N168" s="261"/>
      <c r="O168" s="261"/>
      <c r="P168" s="261"/>
      <c r="Q168" s="261"/>
      <c r="R168" s="261"/>
      <c r="S168" s="261"/>
      <c r="T168" s="262"/>
    </row>
    <row r="169" spans="2:20" x14ac:dyDescent="0.2">
      <c r="B169" s="256" t="s">
        <v>414</v>
      </c>
      <c r="C169" s="260" t="s">
        <v>416</v>
      </c>
      <c r="D169" s="261"/>
      <c r="E169" s="261"/>
      <c r="F169" s="261"/>
      <c r="G169" s="261"/>
      <c r="H169" s="261"/>
      <c r="I169" s="261"/>
      <c r="J169" s="261"/>
      <c r="K169" s="261"/>
      <c r="L169" s="261"/>
      <c r="M169" s="261"/>
      <c r="N169" s="261"/>
      <c r="O169" s="261"/>
      <c r="P169" s="261"/>
      <c r="Q169" s="261"/>
      <c r="R169" s="261"/>
      <c r="S169" s="261"/>
      <c r="T169" s="262"/>
    </row>
    <row r="170" spans="2:20" s="235" customFormat="1" ht="63.75" x14ac:dyDescent="0.2">
      <c r="B170" s="36" t="s">
        <v>417</v>
      </c>
      <c r="C170" s="164" t="s">
        <v>890</v>
      </c>
      <c r="D170" s="36" t="s">
        <v>418</v>
      </c>
      <c r="E170" s="36" t="s">
        <v>419</v>
      </c>
      <c r="F170" s="189"/>
      <c r="G170" s="164" t="s">
        <v>563</v>
      </c>
      <c r="H170" s="173">
        <v>415498.58</v>
      </c>
      <c r="I170" s="173">
        <v>353173.72</v>
      </c>
      <c r="J170" s="173">
        <v>31162.43</v>
      </c>
      <c r="K170" s="173">
        <v>31162.43</v>
      </c>
      <c r="L170" s="173">
        <v>415498.58</v>
      </c>
      <c r="M170" s="173">
        <v>353173.72</v>
      </c>
      <c r="N170" s="173">
        <v>31162.43</v>
      </c>
      <c r="O170" s="173">
        <v>31162.43</v>
      </c>
      <c r="P170" s="173">
        <f>SUM(Q170:S170)</f>
        <v>266591.61</v>
      </c>
      <c r="Q170" s="173">
        <v>229644.22</v>
      </c>
      <c r="R170" s="173">
        <v>20262.75</v>
      </c>
      <c r="S170" s="173">
        <v>16684.64</v>
      </c>
      <c r="T170" s="236"/>
    </row>
    <row r="171" spans="2:20" s="235" customFormat="1" ht="76.5" x14ac:dyDescent="0.2">
      <c r="B171" s="36" t="s">
        <v>420</v>
      </c>
      <c r="C171" s="164" t="s">
        <v>891</v>
      </c>
      <c r="D171" s="36" t="s">
        <v>421</v>
      </c>
      <c r="E171" s="36" t="s">
        <v>422</v>
      </c>
      <c r="F171" s="189"/>
      <c r="G171" s="164" t="s">
        <v>563</v>
      </c>
      <c r="H171" s="173">
        <v>165062.51</v>
      </c>
      <c r="I171" s="173">
        <v>140303.13</v>
      </c>
      <c r="J171" s="173">
        <v>12379.69</v>
      </c>
      <c r="K171" s="173">
        <v>12379.69</v>
      </c>
      <c r="L171" s="173">
        <v>165062.51</v>
      </c>
      <c r="M171" s="257">
        <v>140303.13</v>
      </c>
      <c r="N171" s="257">
        <v>12379.69</v>
      </c>
      <c r="O171" s="257">
        <v>12379.69</v>
      </c>
      <c r="P171" s="173">
        <f>SUM(Q171:S171)</f>
        <v>113615.41</v>
      </c>
      <c r="Q171" s="173">
        <v>98742.24</v>
      </c>
      <c r="R171" s="173">
        <v>8712.5499999999993</v>
      </c>
      <c r="S171" s="173">
        <v>6160.62</v>
      </c>
      <c r="T171" s="236"/>
    </row>
    <row r="172" spans="2:20" s="235" customFormat="1" ht="76.5" x14ac:dyDescent="0.2">
      <c r="B172" s="36" t="s">
        <v>423</v>
      </c>
      <c r="C172" s="164" t="s">
        <v>892</v>
      </c>
      <c r="D172" s="36" t="s">
        <v>424</v>
      </c>
      <c r="E172" s="36" t="s">
        <v>425</v>
      </c>
      <c r="F172" s="189"/>
      <c r="G172" s="164" t="s">
        <v>563</v>
      </c>
      <c r="H172" s="173">
        <v>123414.7</v>
      </c>
      <c r="I172" s="173">
        <v>104902.5</v>
      </c>
      <c r="J172" s="173">
        <v>9256.09</v>
      </c>
      <c r="K172" s="173">
        <v>9256.11</v>
      </c>
      <c r="L172" s="173">
        <v>123414.7</v>
      </c>
      <c r="M172" s="173">
        <v>104902.5</v>
      </c>
      <c r="N172" s="173">
        <v>9256.09</v>
      </c>
      <c r="O172" s="173">
        <v>9256.11</v>
      </c>
      <c r="P172" s="173">
        <f>105301.37-888.68</f>
        <v>104412.69</v>
      </c>
      <c r="Q172" s="173">
        <f>90315.84-755.38</f>
        <v>89560.459999999992</v>
      </c>
      <c r="R172" s="173">
        <f>7969.02-66.65</f>
        <v>7902.3700000000008</v>
      </c>
      <c r="S172" s="173">
        <f>7016.51-66.65</f>
        <v>6949.8600000000006</v>
      </c>
      <c r="T172" s="236"/>
    </row>
    <row r="173" spans="2:20" s="235" customFormat="1" ht="38.25" x14ac:dyDescent="0.2">
      <c r="B173" s="36" t="s">
        <v>426</v>
      </c>
      <c r="C173" s="164" t="s">
        <v>893</v>
      </c>
      <c r="D173" s="36" t="s">
        <v>427</v>
      </c>
      <c r="E173" s="36" t="s">
        <v>221</v>
      </c>
      <c r="F173" s="189"/>
      <c r="G173" s="164" t="s">
        <v>563</v>
      </c>
      <c r="H173" s="173">
        <v>31552.26</v>
      </c>
      <c r="I173" s="173">
        <v>26819.42</v>
      </c>
      <c r="J173" s="173">
        <v>2366.42</v>
      </c>
      <c r="K173" s="173">
        <v>2366.42</v>
      </c>
      <c r="L173" s="173">
        <v>31552.26</v>
      </c>
      <c r="M173" s="173">
        <v>26819.42</v>
      </c>
      <c r="N173" s="173">
        <v>2366.42</v>
      </c>
      <c r="O173" s="173">
        <v>2366.42</v>
      </c>
      <c r="P173" s="173">
        <v>25683.599999999999</v>
      </c>
      <c r="Q173" s="173">
        <v>22152</v>
      </c>
      <c r="R173" s="173">
        <v>1954.59</v>
      </c>
      <c r="S173" s="173">
        <v>1577.01</v>
      </c>
      <c r="T173" s="236"/>
    </row>
    <row r="174" spans="2:20" s="235" customFormat="1" ht="76.5" x14ac:dyDescent="0.2">
      <c r="B174" s="36" t="s">
        <v>428</v>
      </c>
      <c r="C174" s="164" t="s">
        <v>894</v>
      </c>
      <c r="D174" s="36" t="s">
        <v>429</v>
      </c>
      <c r="E174" s="36" t="s">
        <v>430</v>
      </c>
      <c r="F174" s="189"/>
      <c r="G174" s="164" t="s">
        <v>563</v>
      </c>
      <c r="H174" s="173">
        <v>63550.37</v>
      </c>
      <c r="I174" s="173">
        <v>54017.81</v>
      </c>
      <c r="J174" s="173">
        <v>4766.28</v>
      </c>
      <c r="K174" s="173">
        <v>4766.28</v>
      </c>
      <c r="L174" s="173">
        <v>51171.16</v>
      </c>
      <c r="M174" s="173">
        <v>43495.48</v>
      </c>
      <c r="N174" s="173">
        <v>3837.84</v>
      </c>
      <c r="O174" s="173">
        <v>3837.84</v>
      </c>
      <c r="P174" s="173">
        <f>38510.66-11.98</f>
        <v>38498.68</v>
      </c>
      <c r="Q174" s="173">
        <f>33147.57-10.18</f>
        <v>33137.39</v>
      </c>
      <c r="R174" s="173">
        <f>2774.79-0.9</f>
        <v>2773.89</v>
      </c>
      <c r="S174" s="173">
        <f>2588.3-0.9</f>
        <v>2587.4</v>
      </c>
      <c r="T174" s="164" t="s">
        <v>935</v>
      </c>
    </row>
    <row r="175" spans="2:20" s="235" customFormat="1" ht="51" x14ac:dyDescent="0.2">
      <c r="B175" s="36" t="s">
        <v>431</v>
      </c>
      <c r="C175" s="164" t="s">
        <v>895</v>
      </c>
      <c r="D175" s="36" t="s">
        <v>432</v>
      </c>
      <c r="E175" s="36" t="s">
        <v>433</v>
      </c>
      <c r="F175" s="189"/>
      <c r="G175" s="164" t="s">
        <v>563</v>
      </c>
      <c r="H175" s="173">
        <v>69011.19</v>
      </c>
      <c r="I175" s="173">
        <v>58659.51</v>
      </c>
      <c r="J175" s="173">
        <v>5175.84</v>
      </c>
      <c r="K175" s="173">
        <v>5175.84</v>
      </c>
      <c r="L175" s="173">
        <v>69011.19</v>
      </c>
      <c r="M175" s="173">
        <v>58659.51</v>
      </c>
      <c r="N175" s="173">
        <v>5175.84</v>
      </c>
      <c r="O175" s="173">
        <v>5175.84</v>
      </c>
      <c r="P175" s="173">
        <f>SUM(Q175:S175)</f>
        <v>45667.22</v>
      </c>
      <c r="Q175" s="173">
        <v>38817.14</v>
      </c>
      <c r="R175" s="173">
        <v>3425.04</v>
      </c>
      <c r="S175" s="173">
        <v>3425.04</v>
      </c>
      <c r="T175" s="236"/>
    </row>
    <row r="176" spans="2:20" s="235" customFormat="1" ht="63.75" x14ac:dyDescent="0.2">
      <c r="B176" s="36" t="s">
        <v>434</v>
      </c>
      <c r="C176" s="164" t="s">
        <v>896</v>
      </c>
      <c r="D176" s="36" t="s">
        <v>435</v>
      </c>
      <c r="E176" s="36" t="s">
        <v>436</v>
      </c>
      <c r="F176" s="189"/>
      <c r="G176" s="164" t="s">
        <v>563</v>
      </c>
      <c r="H176" s="173">
        <v>126896.37</v>
      </c>
      <c r="I176" s="173">
        <v>107861.91</v>
      </c>
      <c r="J176" s="173">
        <v>9517.23</v>
      </c>
      <c r="K176" s="173">
        <v>9517.23</v>
      </c>
      <c r="L176" s="173">
        <v>126896.37</v>
      </c>
      <c r="M176" s="173">
        <v>107861.91</v>
      </c>
      <c r="N176" s="173">
        <v>9517.23</v>
      </c>
      <c r="O176" s="173">
        <v>9517.23</v>
      </c>
      <c r="P176" s="173">
        <f>SUM(Q176:S176)</f>
        <v>68654.069999999992</v>
      </c>
      <c r="Q176" s="173">
        <v>58941.77</v>
      </c>
      <c r="R176" s="173">
        <v>5200.75</v>
      </c>
      <c r="S176" s="173">
        <v>4511.55</v>
      </c>
      <c r="T176" s="236"/>
    </row>
    <row r="177" spans="2:20" x14ac:dyDescent="0.2">
      <c r="B177" s="256" t="s">
        <v>437</v>
      </c>
      <c r="C177" s="260" t="s">
        <v>438</v>
      </c>
      <c r="D177" s="261"/>
      <c r="E177" s="261"/>
      <c r="F177" s="261"/>
      <c r="G177" s="261"/>
      <c r="H177" s="261"/>
      <c r="I177" s="261"/>
      <c r="J177" s="261"/>
      <c r="K177" s="261"/>
      <c r="L177" s="261"/>
      <c r="M177" s="261"/>
      <c r="N177" s="261"/>
      <c r="O177" s="261"/>
      <c r="P177" s="261"/>
      <c r="Q177" s="261"/>
      <c r="R177" s="261"/>
      <c r="S177" s="261"/>
      <c r="T177" s="262"/>
    </row>
    <row r="178" spans="2:20" s="235" customFormat="1" ht="76.5" x14ac:dyDescent="0.2">
      <c r="B178" s="36" t="s">
        <v>439</v>
      </c>
      <c r="C178" s="36" t="s">
        <v>897</v>
      </c>
      <c r="D178" s="36" t="s">
        <v>440</v>
      </c>
      <c r="E178" s="36" t="s">
        <v>449</v>
      </c>
      <c r="F178" s="189"/>
      <c r="G178" s="164" t="s">
        <v>563</v>
      </c>
      <c r="H178" s="173">
        <v>61528.52</v>
      </c>
      <c r="I178" s="173">
        <v>43968.91</v>
      </c>
      <c r="J178" s="173">
        <v>3879.61</v>
      </c>
      <c r="K178" s="173">
        <v>13680</v>
      </c>
      <c r="L178" s="173">
        <v>61528.52</v>
      </c>
      <c r="M178" s="173">
        <v>47147.9</v>
      </c>
      <c r="N178" s="173">
        <v>700.62</v>
      </c>
      <c r="O178" s="173">
        <v>13680</v>
      </c>
      <c r="P178" s="173">
        <v>14853.42</v>
      </c>
      <c r="Q178" s="173">
        <v>14144.37</v>
      </c>
      <c r="R178" s="173">
        <v>210.19</v>
      </c>
      <c r="S178" s="173">
        <v>498.86</v>
      </c>
      <c r="T178" s="164" t="s">
        <v>936</v>
      </c>
    </row>
    <row r="179" spans="2:20" s="235" customFormat="1" ht="102" x14ac:dyDescent="0.2">
      <c r="B179" s="36" t="s">
        <v>441</v>
      </c>
      <c r="C179" s="36" t="s">
        <v>898</v>
      </c>
      <c r="D179" s="36" t="s">
        <v>442</v>
      </c>
      <c r="E179" s="36" t="s">
        <v>450</v>
      </c>
      <c r="F179" s="189"/>
      <c r="G179" s="164" t="s">
        <v>563</v>
      </c>
      <c r="H179" s="173">
        <v>23994.33</v>
      </c>
      <c r="I179" s="173">
        <v>14054.25</v>
      </c>
      <c r="J179" s="173">
        <v>1240.08</v>
      </c>
      <c r="K179" s="173">
        <v>8700</v>
      </c>
      <c r="L179" s="173">
        <v>18351.93</v>
      </c>
      <c r="M179" s="173">
        <v>15294.33</v>
      </c>
      <c r="N179" s="173" t="s">
        <v>559</v>
      </c>
      <c r="O179" s="173">
        <v>3057.6</v>
      </c>
      <c r="P179" s="173">
        <f>SUM(Q179:S179)</f>
        <v>4454.04</v>
      </c>
      <c r="Q179" s="173">
        <v>3711.96</v>
      </c>
      <c r="R179" s="173" t="s">
        <v>559</v>
      </c>
      <c r="S179" s="173">
        <v>742.08</v>
      </c>
      <c r="T179" s="164" t="s">
        <v>937</v>
      </c>
    </row>
    <row r="180" spans="2:20" s="235" customFormat="1" ht="114.75" x14ac:dyDescent="0.2">
      <c r="B180" s="36" t="s">
        <v>443</v>
      </c>
      <c r="C180" s="36" t="s">
        <v>899</v>
      </c>
      <c r="D180" s="36" t="s">
        <v>444</v>
      </c>
      <c r="E180" s="36" t="s">
        <v>451</v>
      </c>
      <c r="F180" s="189"/>
      <c r="G180" s="164" t="s">
        <v>563</v>
      </c>
      <c r="H180" s="173">
        <v>12282.49</v>
      </c>
      <c r="I180" s="173">
        <v>10440.120000000001</v>
      </c>
      <c r="J180" s="173">
        <v>921.18</v>
      </c>
      <c r="K180" s="173">
        <v>921.19</v>
      </c>
      <c r="L180" s="173">
        <v>12282.49</v>
      </c>
      <c r="M180" s="173">
        <v>10440.120000000001</v>
      </c>
      <c r="N180" s="173">
        <v>921.18</v>
      </c>
      <c r="O180" s="173">
        <v>921.19</v>
      </c>
      <c r="P180" s="173">
        <v>5017.24</v>
      </c>
      <c r="Q180" s="173">
        <v>4264.66</v>
      </c>
      <c r="R180" s="173">
        <v>376.29</v>
      </c>
      <c r="S180" s="173">
        <v>376.29</v>
      </c>
      <c r="T180" s="164"/>
    </row>
    <row r="181" spans="2:20" s="235" customFormat="1" ht="51" x14ac:dyDescent="0.2">
      <c r="B181" s="36" t="s">
        <v>445</v>
      </c>
      <c r="C181" s="36" t="s">
        <v>900</v>
      </c>
      <c r="D181" s="36" t="s">
        <v>1122</v>
      </c>
      <c r="E181" s="36" t="s">
        <v>452</v>
      </c>
      <c r="F181" s="189"/>
      <c r="G181" s="164" t="s">
        <v>563</v>
      </c>
      <c r="H181" s="173">
        <v>7558.28</v>
      </c>
      <c r="I181" s="173">
        <v>6424.53</v>
      </c>
      <c r="J181" s="173">
        <v>566.87</v>
      </c>
      <c r="K181" s="173">
        <v>566.88</v>
      </c>
      <c r="L181" s="173">
        <v>7558.28</v>
      </c>
      <c r="M181" s="173">
        <v>6424.53</v>
      </c>
      <c r="N181" s="173">
        <v>566.87</v>
      </c>
      <c r="O181" s="173">
        <v>566.88</v>
      </c>
      <c r="P181" s="173">
        <v>2290.2399999999998</v>
      </c>
      <c r="Q181" s="173">
        <v>2071.8200000000002</v>
      </c>
      <c r="R181" s="173">
        <v>182.81</v>
      </c>
      <c r="S181" s="173">
        <v>35.61</v>
      </c>
      <c r="T181" s="164"/>
    </row>
    <row r="182" spans="2:20" s="235" customFormat="1" ht="76.5" x14ac:dyDescent="0.2">
      <c r="B182" s="36" t="s">
        <v>447</v>
      </c>
      <c r="C182" s="36" t="s">
        <v>901</v>
      </c>
      <c r="D182" s="36" t="s">
        <v>448</v>
      </c>
      <c r="E182" s="36" t="s">
        <v>453</v>
      </c>
      <c r="F182" s="189"/>
      <c r="G182" s="164" t="s">
        <v>563</v>
      </c>
      <c r="H182" s="173">
        <v>31414.34</v>
      </c>
      <c r="I182" s="173">
        <v>26702.19</v>
      </c>
      <c r="J182" s="173">
        <v>2356.0700000000002</v>
      </c>
      <c r="K182" s="173">
        <v>2356.08</v>
      </c>
      <c r="L182" s="173">
        <v>27255.48</v>
      </c>
      <c r="M182" s="173">
        <v>23523.200000000001</v>
      </c>
      <c r="N182" s="173">
        <v>1688</v>
      </c>
      <c r="O182" s="173">
        <v>2044.28</v>
      </c>
      <c r="P182" s="173">
        <f>SUM(Q182:S182)</f>
        <v>9449.66</v>
      </c>
      <c r="Q182" s="173">
        <v>8365.59</v>
      </c>
      <c r="R182" s="173">
        <v>600.30999999999995</v>
      </c>
      <c r="S182" s="173">
        <v>483.76</v>
      </c>
      <c r="T182" s="164" t="s">
        <v>938</v>
      </c>
    </row>
    <row r="183" spans="2:20" x14ac:dyDescent="0.2">
      <c r="B183" s="250" t="s">
        <v>454</v>
      </c>
      <c r="C183" s="260" t="s">
        <v>455</v>
      </c>
      <c r="D183" s="261"/>
      <c r="E183" s="261"/>
      <c r="F183" s="261"/>
      <c r="G183" s="261"/>
      <c r="H183" s="261"/>
      <c r="I183" s="261"/>
      <c r="J183" s="261"/>
      <c r="K183" s="261"/>
      <c r="L183" s="261"/>
      <c r="M183" s="261"/>
      <c r="N183" s="261"/>
      <c r="O183" s="261"/>
      <c r="P183" s="261"/>
      <c r="Q183" s="261"/>
      <c r="R183" s="261"/>
      <c r="S183" s="261"/>
      <c r="T183" s="262"/>
    </row>
    <row r="184" spans="2:20" s="235" customFormat="1" ht="89.25" x14ac:dyDescent="0.2">
      <c r="B184" s="46" t="s">
        <v>456</v>
      </c>
      <c r="C184" s="46" t="s">
        <v>902</v>
      </c>
      <c r="D184" s="46" t="s">
        <v>457</v>
      </c>
      <c r="E184" s="255" t="s">
        <v>1074</v>
      </c>
      <c r="F184" s="198"/>
      <c r="G184" s="164" t="s">
        <v>563</v>
      </c>
      <c r="H184" s="173">
        <v>487825.98</v>
      </c>
      <c r="I184" s="173">
        <v>414652.08</v>
      </c>
      <c r="J184" s="173">
        <v>36586.949999999997</v>
      </c>
      <c r="K184" s="173">
        <v>36586.949999999997</v>
      </c>
      <c r="L184" s="173">
        <v>487606.58</v>
      </c>
      <c r="M184" s="173">
        <v>414465.59</v>
      </c>
      <c r="N184" s="173">
        <v>36570.49</v>
      </c>
      <c r="O184" s="173">
        <v>36570.5</v>
      </c>
      <c r="P184" s="173">
        <f>SUM(Q184:S184)</f>
        <v>93278.44</v>
      </c>
      <c r="Q184" s="173">
        <v>79286.67</v>
      </c>
      <c r="R184" s="173">
        <v>6995.88</v>
      </c>
      <c r="S184" s="173">
        <v>6995.89</v>
      </c>
      <c r="T184" s="164" t="s">
        <v>942</v>
      </c>
    </row>
    <row r="185" spans="2:20" s="235" customFormat="1" ht="76.5" x14ac:dyDescent="0.2">
      <c r="B185" s="46" t="s">
        <v>458</v>
      </c>
      <c r="C185" s="46" t="s">
        <v>903</v>
      </c>
      <c r="D185" s="46" t="s">
        <v>459</v>
      </c>
      <c r="E185" s="255" t="s">
        <v>460</v>
      </c>
      <c r="F185" s="198"/>
      <c r="G185" s="164" t="s">
        <v>563</v>
      </c>
      <c r="H185" s="173">
        <v>443623.93</v>
      </c>
      <c r="I185" s="173">
        <v>377080.33</v>
      </c>
      <c r="J185" s="173">
        <v>33271.800000000003</v>
      </c>
      <c r="K185" s="173">
        <v>33271.800000000003</v>
      </c>
      <c r="L185" s="173">
        <v>439274.9</v>
      </c>
      <c r="M185" s="173">
        <v>373383.67</v>
      </c>
      <c r="N185" s="173">
        <v>32945.61</v>
      </c>
      <c r="O185" s="173">
        <v>32945.620000000003</v>
      </c>
      <c r="P185" s="173">
        <f>SUM(Q185:S185)</f>
        <v>395083.26999999996</v>
      </c>
      <c r="Q185" s="173">
        <v>335820.79</v>
      </c>
      <c r="R185" s="173">
        <v>29631.23</v>
      </c>
      <c r="S185" s="173">
        <v>29631.25</v>
      </c>
      <c r="T185" s="164" t="s">
        <v>945</v>
      </c>
    </row>
    <row r="186" spans="2:20" s="235" customFormat="1" ht="102" x14ac:dyDescent="0.2">
      <c r="B186" s="46" t="s">
        <v>461</v>
      </c>
      <c r="C186" s="46" t="s">
        <v>904</v>
      </c>
      <c r="D186" s="46" t="s">
        <v>462</v>
      </c>
      <c r="E186" s="255" t="s">
        <v>463</v>
      </c>
      <c r="F186" s="198"/>
      <c r="G186" s="164" t="s">
        <v>883</v>
      </c>
      <c r="H186" s="173">
        <v>96608</v>
      </c>
      <c r="I186" s="173">
        <v>82116</v>
      </c>
      <c r="J186" s="173">
        <v>7246</v>
      </c>
      <c r="K186" s="173">
        <v>7246</v>
      </c>
      <c r="L186" s="173">
        <v>88921.71</v>
      </c>
      <c r="M186" s="173">
        <v>75583.45</v>
      </c>
      <c r="N186" s="173">
        <v>6669.13</v>
      </c>
      <c r="O186" s="173">
        <v>6669.13</v>
      </c>
      <c r="P186" s="173">
        <v>83988.64</v>
      </c>
      <c r="Q186" s="173">
        <v>71390.34</v>
      </c>
      <c r="R186" s="173">
        <v>6299.15</v>
      </c>
      <c r="S186" s="173">
        <v>6299.15</v>
      </c>
      <c r="T186" s="164" t="s">
        <v>1024</v>
      </c>
    </row>
    <row r="187" spans="2:20" s="235" customFormat="1" ht="63.75" x14ac:dyDescent="0.2">
      <c r="B187" s="46" t="s">
        <v>464</v>
      </c>
      <c r="C187" s="46" t="s">
        <v>905</v>
      </c>
      <c r="D187" s="46" t="s">
        <v>465</v>
      </c>
      <c r="E187" s="255" t="s">
        <v>466</v>
      </c>
      <c r="F187" s="198"/>
      <c r="G187" s="164" t="s">
        <v>883</v>
      </c>
      <c r="H187" s="173">
        <v>203594.74</v>
      </c>
      <c r="I187" s="173">
        <v>171152.75</v>
      </c>
      <c r="J187" s="173">
        <v>13877.25</v>
      </c>
      <c r="K187" s="173">
        <v>18564.740000000002</v>
      </c>
      <c r="L187" s="173">
        <v>203163.37</v>
      </c>
      <c r="M187" s="173">
        <v>172688.86</v>
      </c>
      <c r="N187" s="173">
        <v>12341.14</v>
      </c>
      <c r="O187" s="173">
        <v>18133.37</v>
      </c>
      <c r="P187" s="173">
        <v>203154.89</v>
      </c>
      <c r="Q187" s="173">
        <v>172681.65</v>
      </c>
      <c r="R187" s="173">
        <v>12340.62</v>
      </c>
      <c r="S187" s="173">
        <v>18132.62</v>
      </c>
      <c r="T187" s="164" t="s">
        <v>1028</v>
      </c>
    </row>
    <row r="188" spans="2:20" s="235" customFormat="1" ht="76.5" x14ac:dyDescent="0.2">
      <c r="B188" s="46" t="s">
        <v>467</v>
      </c>
      <c r="C188" s="46" t="s">
        <v>906</v>
      </c>
      <c r="D188" s="46" t="s">
        <v>468</v>
      </c>
      <c r="E188" s="255" t="s">
        <v>469</v>
      </c>
      <c r="F188" s="198"/>
      <c r="G188" s="164" t="s">
        <v>563</v>
      </c>
      <c r="H188" s="173">
        <v>161244</v>
      </c>
      <c r="I188" s="173">
        <v>137056.76</v>
      </c>
      <c r="J188" s="173">
        <v>12093.24</v>
      </c>
      <c r="K188" s="173">
        <v>12094</v>
      </c>
      <c r="L188" s="173">
        <v>161244</v>
      </c>
      <c r="M188" s="173">
        <v>137056.76</v>
      </c>
      <c r="N188" s="173">
        <v>12093.24</v>
      </c>
      <c r="O188" s="173">
        <v>12094</v>
      </c>
      <c r="P188" s="173">
        <v>50469.79</v>
      </c>
      <c r="Q188" s="173">
        <v>42899.12</v>
      </c>
      <c r="R188" s="173">
        <v>3785.22</v>
      </c>
      <c r="S188" s="173">
        <v>3785.45</v>
      </c>
      <c r="T188" s="164"/>
    </row>
    <row r="189" spans="2:20" s="235" customFormat="1" ht="63.75" x14ac:dyDescent="0.2">
      <c r="B189" s="46" t="s">
        <v>470</v>
      </c>
      <c r="C189" s="46" t="s">
        <v>907</v>
      </c>
      <c r="D189" s="46" t="s">
        <v>471</v>
      </c>
      <c r="E189" s="255" t="s">
        <v>472</v>
      </c>
      <c r="F189" s="198"/>
      <c r="G189" s="164" t="s">
        <v>883</v>
      </c>
      <c r="H189" s="173">
        <v>36256</v>
      </c>
      <c r="I189" s="173">
        <v>30817.599999999999</v>
      </c>
      <c r="J189" s="173">
        <v>2719.2</v>
      </c>
      <c r="K189" s="173">
        <v>2719.2</v>
      </c>
      <c r="L189" s="173">
        <v>36256</v>
      </c>
      <c r="M189" s="173">
        <v>30817.599999999999</v>
      </c>
      <c r="N189" s="173">
        <v>2719.2</v>
      </c>
      <c r="O189" s="173">
        <v>2719.2</v>
      </c>
      <c r="P189" s="173">
        <v>36241.9</v>
      </c>
      <c r="Q189" s="173">
        <v>30805.62</v>
      </c>
      <c r="R189" s="173">
        <v>2718.14</v>
      </c>
      <c r="S189" s="173">
        <v>2718.14</v>
      </c>
      <c r="T189" s="164" t="s">
        <v>1027</v>
      </c>
    </row>
    <row r="190" spans="2:20" s="235" customFormat="1" ht="55.5" customHeight="1" x14ac:dyDescent="0.2">
      <c r="B190" s="46" t="s">
        <v>473</v>
      </c>
      <c r="C190" s="46" t="s">
        <v>908</v>
      </c>
      <c r="D190" s="46" t="s">
        <v>474</v>
      </c>
      <c r="E190" s="255" t="s">
        <v>475</v>
      </c>
      <c r="F190" s="198"/>
      <c r="G190" s="164" t="s">
        <v>883</v>
      </c>
      <c r="H190" s="173">
        <v>11856.94</v>
      </c>
      <c r="I190" s="173">
        <v>9853</v>
      </c>
      <c r="J190" s="173">
        <v>869</v>
      </c>
      <c r="K190" s="173">
        <v>1134.94</v>
      </c>
      <c r="L190" s="173">
        <v>11856.94</v>
      </c>
      <c r="M190" s="173">
        <v>10078.4</v>
      </c>
      <c r="N190" s="173">
        <v>643.6</v>
      </c>
      <c r="O190" s="173">
        <v>1134.94</v>
      </c>
      <c r="P190" s="173">
        <v>11655.68</v>
      </c>
      <c r="Q190" s="173">
        <v>9907.33</v>
      </c>
      <c r="R190" s="173">
        <v>632.66999999999996</v>
      </c>
      <c r="S190" s="173">
        <v>1115.68</v>
      </c>
      <c r="T190" s="164" t="s">
        <v>939</v>
      </c>
    </row>
    <row r="191" spans="2:20" s="235" customFormat="1" ht="63.75" x14ac:dyDescent="0.2">
      <c r="B191" s="46" t="s">
        <v>476</v>
      </c>
      <c r="C191" s="46" t="s">
        <v>909</v>
      </c>
      <c r="D191" s="46" t="s">
        <v>477</v>
      </c>
      <c r="E191" s="255" t="s">
        <v>478</v>
      </c>
      <c r="F191" s="198"/>
      <c r="G191" s="164" t="s">
        <v>883</v>
      </c>
      <c r="H191" s="173">
        <v>5405.41</v>
      </c>
      <c r="I191" s="173">
        <v>4594.59</v>
      </c>
      <c r="J191" s="173">
        <v>405.41</v>
      </c>
      <c r="K191" s="173">
        <v>405.41</v>
      </c>
      <c r="L191" s="173">
        <v>5405.41</v>
      </c>
      <c r="M191" s="173">
        <v>4594.59</v>
      </c>
      <c r="N191" s="173">
        <v>405.41</v>
      </c>
      <c r="O191" s="173">
        <v>405.41</v>
      </c>
      <c r="P191" s="173">
        <v>5182.71</v>
      </c>
      <c r="Q191" s="173">
        <v>4405.3</v>
      </c>
      <c r="R191" s="173">
        <v>388.7</v>
      </c>
      <c r="S191" s="173">
        <v>388.7</v>
      </c>
      <c r="T191" s="164" t="s">
        <v>943</v>
      </c>
    </row>
    <row r="192" spans="2:20" s="235" customFormat="1" ht="102" x14ac:dyDescent="0.2">
      <c r="B192" s="46" t="s">
        <v>479</v>
      </c>
      <c r="C192" s="46" t="s">
        <v>910</v>
      </c>
      <c r="D192" s="46" t="s">
        <v>480</v>
      </c>
      <c r="E192" s="255" t="s">
        <v>481</v>
      </c>
      <c r="F192" s="198"/>
      <c r="G192" s="164" t="s">
        <v>563</v>
      </c>
      <c r="H192" s="173">
        <v>302860.38</v>
      </c>
      <c r="I192" s="173">
        <v>244855.13</v>
      </c>
      <c r="J192" s="173">
        <v>21604.86</v>
      </c>
      <c r="K192" s="173">
        <v>36400.39</v>
      </c>
      <c r="L192" s="173">
        <v>281013.48</v>
      </c>
      <c r="M192" s="173">
        <v>238861.46</v>
      </c>
      <c r="N192" s="173">
        <v>21075.99</v>
      </c>
      <c r="O192" s="173">
        <v>21076.03</v>
      </c>
      <c r="P192" s="173">
        <v>73272.740000000005</v>
      </c>
      <c r="Q192" s="173">
        <v>62281.83</v>
      </c>
      <c r="R192" s="173">
        <v>5495.45</v>
      </c>
      <c r="S192" s="173">
        <v>5495.46</v>
      </c>
      <c r="T192" s="164" t="s">
        <v>941</v>
      </c>
    </row>
    <row r="193" spans="2:20" s="235" customFormat="1" ht="102" x14ac:dyDescent="0.2">
      <c r="B193" s="46" t="s">
        <v>482</v>
      </c>
      <c r="C193" s="46" t="s">
        <v>911</v>
      </c>
      <c r="D193" s="46" t="s">
        <v>483</v>
      </c>
      <c r="E193" s="255" t="s">
        <v>484</v>
      </c>
      <c r="F193" s="198"/>
      <c r="G193" s="164" t="s">
        <v>883</v>
      </c>
      <c r="H193" s="173">
        <v>69107.03</v>
      </c>
      <c r="I193" s="173">
        <v>58740.97</v>
      </c>
      <c r="J193" s="173">
        <v>5183.0200000000004</v>
      </c>
      <c r="K193" s="173">
        <v>5183.04</v>
      </c>
      <c r="L193" s="173">
        <v>69106.11</v>
      </c>
      <c r="M193" s="173">
        <v>58740.19</v>
      </c>
      <c r="N193" s="173">
        <v>5182.96</v>
      </c>
      <c r="O193" s="173">
        <v>5182.96</v>
      </c>
      <c r="P193" s="173">
        <v>67449.55</v>
      </c>
      <c r="Q193" s="173">
        <v>57332.11</v>
      </c>
      <c r="R193" s="173">
        <v>5058.72</v>
      </c>
      <c r="S193" s="173">
        <v>5058.72</v>
      </c>
      <c r="T193" s="164" t="s">
        <v>1025</v>
      </c>
    </row>
    <row r="194" spans="2:20" s="235" customFormat="1" ht="76.5" x14ac:dyDescent="0.2">
      <c r="B194" s="46" t="s">
        <v>485</v>
      </c>
      <c r="C194" s="46" t="s">
        <v>912</v>
      </c>
      <c r="D194" s="46" t="s">
        <v>486</v>
      </c>
      <c r="E194" s="255" t="s">
        <v>487</v>
      </c>
      <c r="F194" s="198"/>
      <c r="G194" s="164" t="s">
        <v>883</v>
      </c>
      <c r="H194" s="173">
        <v>59858.96</v>
      </c>
      <c r="I194" s="173">
        <v>50880.11</v>
      </c>
      <c r="J194" s="173">
        <v>4489.42</v>
      </c>
      <c r="K194" s="173">
        <v>4489.43</v>
      </c>
      <c r="L194" s="173">
        <v>59858.96</v>
      </c>
      <c r="M194" s="173">
        <v>50880.12</v>
      </c>
      <c r="N194" s="173">
        <v>4489.41</v>
      </c>
      <c r="O194" s="173">
        <v>4489.43</v>
      </c>
      <c r="P194" s="173">
        <v>59857.03</v>
      </c>
      <c r="Q194" s="173">
        <v>50878.48</v>
      </c>
      <c r="R194" s="173">
        <v>4489.2700000000004</v>
      </c>
      <c r="S194" s="173">
        <v>4489.28</v>
      </c>
      <c r="T194" s="164" t="s">
        <v>1114</v>
      </c>
    </row>
    <row r="195" spans="2:20" s="235" customFormat="1" ht="63.75" x14ac:dyDescent="0.2">
      <c r="B195" s="46" t="s">
        <v>925</v>
      </c>
      <c r="C195" s="46" t="s">
        <v>913</v>
      </c>
      <c r="D195" s="46" t="s">
        <v>926</v>
      </c>
      <c r="E195" s="255" t="s">
        <v>927</v>
      </c>
      <c r="F195" s="198"/>
      <c r="G195" s="164" t="s">
        <v>559</v>
      </c>
      <c r="H195" s="173">
        <v>22456.22</v>
      </c>
      <c r="I195" s="173">
        <v>19087.78</v>
      </c>
      <c r="J195" s="173">
        <v>1684.21</v>
      </c>
      <c r="K195" s="173">
        <v>1684.23</v>
      </c>
      <c r="L195" s="311"/>
      <c r="M195" s="311"/>
      <c r="N195" s="311"/>
      <c r="O195" s="311"/>
      <c r="P195" s="311"/>
      <c r="Q195" s="311"/>
      <c r="R195" s="311"/>
      <c r="S195" s="311"/>
      <c r="T195" s="164" t="s">
        <v>953</v>
      </c>
    </row>
    <row r="196" spans="2:20" s="235" customFormat="1" ht="63.75" x14ac:dyDescent="0.2">
      <c r="B196" s="46" t="s">
        <v>488</v>
      </c>
      <c r="C196" s="46" t="s">
        <v>914</v>
      </c>
      <c r="D196" s="46" t="s">
        <v>489</v>
      </c>
      <c r="E196" s="255" t="s">
        <v>490</v>
      </c>
      <c r="F196" s="198"/>
      <c r="G196" s="164" t="s">
        <v>883</v>
      </c>
      <c r="H196" s="173">
        <v>10422.74</v>
      </c>
      <c r="I196" s="173">
        <v>8853.3700000000008</v>
      </c>
      <c r="J196" s="173">
        <v>781.17</v>
      </c>
      <c r="K196" s="173">
        <v>788.2</v>
      </c>
      <c r="L196" s="173">
        <v>10422.74</v>
      </c>
      <c r="M196" s="173">
        <v>8859.33</v>
      </c>
      <c r="N196" s="173">
        <v>775.21</v>
      </c>
      <c r="O196" s="173">
        <v>788.2</v>
      </c>
      <c r="P196" s="173">
        <f>SUM(Q196:S196)</f>
        <v>10349.269999999999</v>
      </c>
      <c r="Q196" s="173">
        <v>8796.8799999999992</v>
      </c>
      <c r="R196" s="173">
        <v>769.75</v>
      </c>
      <c r="S196" s="173">
        <v>782.64</v>
      </c>
      <c r="T196" s="164" t="s">
        <v>1115</v>
      </c>
    </row>
    <row r="197" spans="2:20" s="235" customFormat="1" ht="51" x14ac:dyDescent="0.2">
      <c r="B197" s="46" t="s">
        <v>491</v>
      </c>
      <c r="C197" s="46" t="s">
        <v>915</v>
      </c>
      <c r="D197" s="46" t="s">
        <v>492</v>
      </c>
      <c r="E197" s="255" t="s">
        <v>493</v>
      </c>
      <c r="F197" s="198"/>
      <c r="G197" s="164" t="s">
        <v>883</v>
      </c>
      <c r="H197" s="173">
        <v>30150</v>
      </c>
      <c r="I197" s="173">
        <v>11247.56</v>
      </c>
      <c r="J197" s="173">
        <v>992.43</v>
      </c>
      <c r="K197" s="173">
        <v>17910.009999999998</v>
      </c>
      <c r="L197" s="173">
        <v>25000</v>
      </c>
      <c r="M197" s="173">
        <v>12239.99</v>
      </c>
      <c r="N197" s="173" t="s">
        <v>559</v>
      </c>
      <c r="O197" s="173">
        <v>12760.01</v>
      </c>
      <c r="P197" s="173">
        <v>25000</v>
      </c>
      <c r="Q197" s="173">
        <v>12239.99</v>
      </c>
      <c r="R197" s="173" t="s">
        <v>559</v>
      </c>
      <c r="S197" s="173">
        <v>12760.01</v>
      </c>
      <c r="T197" s="164" t="s">
        <v>950</v>
      </c>
    </row>
    <row r="198" spans="2:20" s="235" customFormat="1" ht="76.5" x14ac:dyDescent="0.2">
      <c r="B198" s="46" t="s">
        <v>494</v>
      </c>
      <c r="C198" s="46" t="s">
        <v>916</v>
      </c>
      <c r="D198" s="46" t="s">
        <v>495</v>
      </c>
      <c r="E198" s="255" t="s">
        <v>496</v>
      </c>
      <c r="F198" s="198"/>
      <c r="G198" s="164" t="s">
        <v>883</v>
      </c>
      <c r="H198" s="173">
        <v>16638.18</v>
      </c>
      <c r="I198" s="173">
        <v>11931.24</v>
      </c>
      <c r="J198" s="173">
        <v>1052.75</v>
      </c>
      <c r="K198" s="173">
        <v>3654.19</v>
      </c>
      <c r="L198" s="173">
        <v>16638.18</v>
      </c>
      <c r="M198" s="173">
        <v>12983.99</v>
      </c>
      <c r="N198" s="173" t="s">
        <v>559</v>
      </c>
      <c r="O198" s="173">
        <v>3654.19</v>
      </c>
      <c r="P198" s="173">
        <v>16083.05</v>
      </c>
      <c r="Q198" s="173">
        <v>12550.78</v>
      </c>
      <c r="R198" s="173" t="s">
        <v>559</v>
      </c>
      <c r="S198" s="173">
        <v>3532.27</v>
      </c>
      <c r="T198" s="164" t="s">
        <v>952</v>
      </c>
    </row>
    <row r="199" spans="2:20" s="235" customFormat="1" ht="63.75" x14ac:dyDescent="0.2">
      <c r="B199" s="46" t="s">
        <v>497</v>
      </c>
      <c r="C199" s="46" t="s">
        <v>917</v>
      </c>
      <c r="D199" s="46" t="s">
        <v>498</v>
      </c>
      <c r="E199" s="255" t="s">
        <v>144</v>
      </c>
      <c r="F199" s="198"/>
      <c r="G199" s="164" t="s">
        <v>563</v>
      </c>
      <c r="H199" s="173">
        <v>461716.99</v>
      </c>
      <c r="I199" s="173">
        <v>392459.44</v>
      </c>
      <c r="J199" s="173">
        <v>34628.769999999997</v>
      </c>
      <c r="K199" s="173">
        <v>34628.78</v>
      </c>
      <c r="L199" s="173">
        <v>461716.99</v>
      </c>
      <c r="M199" s="173">
        <v>392459.44</v>
      </c>
      <c r="N199" s="173">
        <v>34628.769999999997</v>
      </c>
      <c r="O199" s="173">
        <v>34628.78</v>
      </c>
      <c r="P199" s="173">
        <f>407677.27-1528.23</f>
        <v>406149.04000000004</v>
      </c>
      <c r="Q199" s="173">
        <f>353451.51-1298.99</f>
        <v>352152.52</v>
      </c>
      <c r="R199" s="173">
        <f>31186.9-114.62</f>
        <v>31072.280000000002</v>
      </c>
      <c r="S199" s="173">
        <f>23038.86-114.62</f>
        <v>22924.240000000002</v>
      </c>
      <c r="T199" s="164"/>
    </row>
    <row r="200" spans="2:20" s="235" customFormat="1" ht="63.75" x14ac:dyDescent="0.2">
      <c r="B200" s="46" t="s">
        <v>499</v>
      </c>
      <c r="C200" s="46" t="s">
        <v>918</v>
      </c>
      <c r="D200" s="46" t="s">
        <v>500</v>
      </c>
      <c r="E200" s="255" t="s">
        <v>501</v>
      </c>
      <c r="F200" s="198"/>
      <c r="G200" s="164" t="s">
        <v>883</v>
      </c>
      <c r="H200" s="173">
        <v>33403.15</v>
      </c>
      <c r="I200" s="173">
        <v>28392.67</v>
      </c>
      <c r="J200" s="173">
        <v>2505.2399999999998</v>
      </c>
      <c r="K200" s="173">
        <v>2505.2399999999998</v>
      </c>
      <c r="L200" s="173">
        <v>33403.15</v>
      </c>
      <c r="M200" s="173">
        <v>28392.67</v>
      </c>
      <c r="N200" s="173">
        <v>2505.2399999999998</v>
      </c>
      <c r="O200" s="173">
        <v>2505.2399999999998</v>
      </c>
      <c r="P200" s="173">
        <v>25220.83</v>
      </c>
      <c r="Q200" s="173">
        <v>21437.7</v>
      </c>
      <c r="R200" s="173">
        <v>1891.57</v>
      </c>
      <c r="S200" s="173">
        <v>1891.56</v>
      </c>
      <c r="T200" s="164" t="s">
        <v>951</v>
      </c>
    </row>
    <row r="201" spans="2:20" s="235" customFormat="1" ht="63.75" x14ac:dyDescent="0.2">
      <c r="B201" s="46" t="s">
        <v>502</v>
      </c>
      <c r="C201" s="46" t="s">
        <v>919</v>
      </c>
      <c r="D201" s="46" t="s">
        <v>503</v>
      </c>
      <c r="E201" s="255" t="s">
        <v>224</v>
      </c>
      <c r="F201" s="198"/>
      <c r="G201" s="164" t="s">
        <v>563</v>
      </c>
      <c r="H201" s="173">
        <v>216772.93</v>
      </c>
      <c r="I201" s="173">
        <v>184256.99</v>
      </c>
      <c r="J201" s="173">
        <v>16257.97</v>
      </c>
      <c r="K201" s="173">
        <v>16257.97</v>
      </c>
      <c r="L201" s="173">
        <v>216341.59</v>
      </c>
      <c r="M201" s="173">
        <v>183890.35</v>
      </c>
      <c r="N201" s="173">
        <v>16225.62</v>
      </c>
      <c r="O201" s="173">
        <v>16225.62</v>
      </c>
      <c r="P201" s="173">
        <f>SUM(Q201:S201)</f>
        <v>66126.47</v>
      </c>
      <c r="Q201" s="173">
        <v>56207.5</v>
      </c>
      <c r="R201" s="173">
        <v>4959.49</v>
      </c>
      <c r="S201" s="173">
        <v>4959.4799999999996</v>
      </c>
      <c r="T201" s="164" t="s">
        <v>949</v>
      </c>
    </row>
    <row r="202" spans="2:20" s="235" customFormat="1" ht="63.75" x14ac:dyDescent="0.2">
      <c r="B202" s="46" t="s">
        <v>504</v>
      </c>
      <c r="C202" s="46" t="s">
        <v>920</v>
      </c>
      <c r="D202" s="46" t="s">
        <v>505</v>
      </c>
      <c r="E202" s="255" t="s">
        <v>261</v>
      </c>
      <c r="F202" s="198"/>
      <c r="G202" s="164" t="s">
        <v>563</v>
      </c>
      <c r="H202" s="173">
        <v>204873.51</v>
      </c>
      <c r="I202" s="173">
        <v>174142.48</v>
      </c>
      <c r="J202" s="173">
        <v>15365.51</v>
      </c>
      <c r="K202" s="173">
        <v>15365.52</v>
      </c>
      <c r="L202" s="173">
        <v>199913.44</v>
      </c>
      <c r="M202" s="173">
        <v>169926.42</v>
      </c>
      <c r="N202" s="173">
        <v>14993.51</v>
      </c>
      <c r="O202" s="173">
        <v>14993.51</v>
      </c>
      <c r="P202" s="173">
        <f>SUM(Q202:S202)</f>
        <v>18843.16</v>
      </c>
      <c r="Q202" s="173">
        <v>17050.47</v>
      </c>
      <c r="R202" s="173">
        <v>1504.46</v>
      </c>
      <c r="S202" s="173">
        <v>288.23</v>
      </c>
      <c r="T202" s="164" t="s">
        <v>946</v>
      </c>
    </row>
    <row r="203" spans="2:20" s="235" customFormat="1" ht="63.75" x14ac:dyDescent="0.2">
      <c r="B203" s="46" t="s">
        <v>506</v>
      </c>
      <c r="C203" s="46" t="s">
        <v>921</v>
      </c>
      <c r="D203" s="46" t="s">
        <v>507</v>
      </c>
      <c r="E203" s="255" t="s">
        <v>111</v>
      </c>
      <c r="F203" s="198"/>
      <c r="G203" s="164" t="s">
        <v>883</v>
      </c>
      <c r="H203" s="173">
        <v>179440.13</v>
      </c>
      <c r="I203" s="173">
        <v>152524.10999999999</v>
      </c>
      <c r="J203" s="173">
        <v>13458.01</v>
      </c>
      <c r="K203" s="173">
        <v>13458.01</v>
      </c>
      <c r="L203" s="173">
        <v>155669.35</v>
      </c>
      <c r="M203" s="173">
        <v>132318.95000000001</v>
      </c>
      <c r="N203" s="173">
        <v>11645.15</v>
      </c>
      <c r="O203" s="173">
        <v>11705.25</v>
      </c>
      <c r="P203" s="173">
        <v>135214.76</v>
      </c>
      <c r="Q203" s="173">
        <v>114932.55</v>
      </c>
      <c r="R203" s="173">
        <v>10115</v>
      </c>
      <c r="S203" s="173">
        <v>10167.209999999999</v>
      </c>
      <c r="T203" s="164" t="s">
        <v>1026</v>
      </c>
    </row>
    <row r="204" spans="2:20" s="235" customFormat="1" ht="63.75" x14ac:dyDescent="0.2">
      <c r="B204" s="46" t="s">
        <v>508</v>
      </c>
      <c r="C204" s="46" t="s">
        <v>922</v>
      </c>
      <c r="D204" s="46" t="s">
        <v>509</v>
      </c>
      <c r="E204" s="255" t="s">
        <v>510</v>
      </c>
      <c r="F204" s="198"/>
      <c r="G204" s="164" t="s">
        <v>883</v>
      </c>
      <c r="H204" s="173">
        <v>130929.73</v>
      </c>
      <c r="I204" s="173">
        <v>111290.27</v>
      </c>
      <c r="J204" s="173">
        <v>9819.73</v>
      </c>
      <c r="K204" s="173">
        <v>9819.73</v>
      </c>
      <c r="L204" s="173">
        <v>136260.82999999999</v>
      </c>
      <c r="M204" s="173">
        <v>115821.71</v>
      </c>
      <c r="N204" s="173">
        <v>5288.29</v>
      </c>
      <c r="O204" s="173">
        <v>15150.83</v>
      </c>
      <c r="P204" s="173">
        <v>136259.07</v>
      </c>
      <c r="Q204" s="173">
        <v>115820.21</v>
      </c>
      <c r="R204" s="173">
        <v>5288.22</v>
      </c>
      <c r="S204" s="173">
        <v>15150.64</v>
      </c>
      <c r="T204" s="164" t="s">
        <v>940</v>
      </c>
    </row>
    <row r="205" spans="2:20" s="235" customFormat="1" ht="63.75" x14ac:dyDescent="0.2">
      <c r="B205" s="46" t="s">
        <v>511</v>
      </c>
      <c r="C205" s="46" t="s">
        <v>923</v>
      </c>
      <c r="D205" s="46" t="s">
        <v>512</v>
      </c>
      <c r="E205" s="255" t="s">
        <v>513</v>
      </c>
      <c r="F205" s="198"/>
      <c r="G205" s="164" t="s">
        <v>947</v>
      </c>
      <c r="H205" s="173">
        <v>103998.2</v>
      </c>
      <c r="I205" s="173">
        <v>87833.43</v>
      </c>
      <c r="J205" s="173">
        <v>7750.01</v>
      </c>
      <c r="K205" s="173">
        <v>8414.76</v>
      </c>
      <c r="L205" s="173">
        <v>103998.2</v>
      </c>
      <c r="M205" s="173">
        <v>88398.47</v>
      </c>
      <c r="N205" s="173">
        <v>7184.97</v>
      </c>
      <c r="O205" s="173">
        <v>8414.76</v>
      </c>
      <c r="P205" s="173">
        <v>103998.18</v>
      </c>
      <c r="Q205" s="173">
        <v>88398.45</v>
      </c>
      <c r="R205" s="173">
        <v>7184.97</v>
      </c>
      <c r="S205" s="173">
        <v>8414.76</v>
      </c>
      <c r="T205" s="164" t="s">
        <v>948</v>
      </c>
    </row>
    <row r="206" spans="2:20" s="235" customFormat="1" ht="63.75" x14ac:dyDescent="0.2">
      <c r="B206" s="46" t="s">
        <v>514</v>
      </c>
      <c r="C206" s="46" t="s">
        <v>924</v>
      </c>
      <c r="D206" s="46" t="s">
        <v>515</v>
      </c>
      <c r="E206" s="255" t="s">
        <v>516</v>
      </c>
      <c r="F206" s="198"/>
      <c r="G206" s="164" t="s">
        <v>559</v>
      </c>
      <c r="H206" s="173">
        <v>13232.44</v>
      </c>
      <c r="I206" s="173">
        <v>11247.57</v>
      </c>
      <c r="J206" s="173">
        <v>992.43</v>
      </c>
      <c r="K206" s="173">
        <v>992.44</v>
      </c>
      <c r="L206" s="173" t="s">
        <v>559</v>
      </c>
      <c r="M206" s="173" t="s">
        <v>559</v>
      </c>
      <c r="N206" s="173" t="s">
        <v>559</v>
      </c>
      <c r="O206" s="173" t="s">
        <v>559</v>
      </c>
      <c r="P206" s="173" t="s">
        <v>559</v>
      </c>
      <c r="Q206" s="173" t="s">
        <v>559</v>
      </c>
      <c r="R206" s="173" t="s">
        <v>559</v>
      </c>
      <c r="S206" s="173" t="s">
        <v>559</v>
      </c>
      <c r="T206" s="164" t="s">
        <v>954</v>
      </c>
    </row>
    <row r="207" spans="2:20" s="235" customFormat="1" ht="51" x14ac:dyDescent="0.2">
      <c r="B207" s="46" t="s">
        <v>517</v>
      </c>
      <c r="C207" s="46" t="s">
        <v>928</v>
      </c>
      <c r="D207" s="46" t="s">
        <v>518</v>
      </c>
      <c r="E207" s="255" t="s">
        <v>519</v>
      </c>
      <c r="F207" s="198"/>
      <c r="G207" s="164" t="s">
        <v>883</v>
      </c>
      <c r="H207" s="173">
        <v>83427.960000000006</v>
      </c>
      <c r="I207" s="173">
        <v>70913.77</v>
      </c>
      <c r="J207" s="173">
        <v>6257.09</v>
      </c>
      <c r="K207" s="173">
        <v>6257.1</v>
      </c>
      <c r="L207" s="173">
        <v>83427.960000000006</v>
      </c>
      <c r="M207" s="173">
        <v>70913.77</v>
      </c>
      <c r="N207" s="173">
        <v>6257.09</v>
      </c>
      <c r="O207" s="173">
        <v>6257.1</v>
      </c>
      <c r="P207" s="173">
        <v>83427.63</v>
      </c>
      <c r="Q207" s="173">
        <v>70913.490000000005</v>
      </c>
      <c r="R207" s="173">
        <v>6257.07</v>
      </c>
      <c r="S207" s="173">
        <v>6257.07</v>
      </c>
      <c r="T207" s="164" t="s">
        <v>944</v>
      </c>
    </row>
    <row r="208" spans="2:20" x14ac:dyDescent="0.2">
      <c r="B208" s="242" t="s">
        <v>522</v>
      </c>
      <c r="C208" s="263" t="s">
        <v>1123</v>
      </c>
      <c r="D208" s="264"/>
      <c r="E208" s="264"/>
      <c r="F208" s="264"/>
      <c r="G208" s="264"/>
      <c r="H208" s="264"/>
      <c r="I208" s="264"/>
      <c r="J208" s="264"/>
      <c r="K208" s="264"/>
      <c r="L208" s="264"/>
      <c r="M208" s="264"/>
      <c r="N208" s="264"/>
      <c r="O208" s="264"/>
      <c r="P208" s="264"/>
      <c r="Q208" s="264"/>
      <c r="R208" s="264"/>
      <c r="S208" s="264"/>
      <c r="T208" s="265"/>
    </row>
    <row r="209" spans="2:20" x14ac:dyDescent="0.2">
      <c r="B209" s="238" t="s">
        <v>520</v>
      </c>
      <c r="C209" s="263" t="s">
        <v>523</v>
      </c>
      <c r="D209" s="264"/>
      <c r="E209" s="264"/>
      <c r="F209" s="264"/>
      <c r="G209" s="264"/>
      <c r="H209" s="264"/>
      <c r="I209" s="264"/>
      <c r="J209" s="264"/>
      <c r="K209" s="264"/>
      <c r="L209" s="264"/>
      <c r="M209" s="264"/>
      <c r="N209" s="264"/>
      <c r="O209" s="264"/>
      <c r="P209" s="264"/>
      <c r="Q209" s="264"/>
      <c r="R209" s="264"/>
      <c r="S209" s="264"/>
      <c r="T209" s="265"/>
    </row>
    <row r="210" spans="2:20" s="235" customFormat="1" ht="38.25" x14ac:dyDescent="0.2">
      <c r="B210" s="36" t="s">
        <v>524</v>
      </c>
      <c r="C210" s="36" t="s">
        <v>929</v>
      </c>
      <c r="D210" s="36" t="s">
        <v>525</v>
      </c>
      <c r="E210" s="36" t="s">
        <v>64</v>
      </c>
      <c r="F210" s="189"/>
      <c r="G210" s="164" t="s">
        <v>883</v>
      </c>
      <c r="H210" s="173">
        <v>619678.15</v>
      </c>
      <c r="I210" s="173">
        <v>502803.61</v>
      </c>
      <c r="J210" s="173" t="s">
        <v>559</v>
      </c>
      <c r="K210" s="173">
        <v>116874.54</v>
      </c>
      <c r="L210" s="173">
        <v>607335.4</v>
      </c>
      <c r="M210" s="173">
        <v>502803.61</v>
      </c>
      <c r="N210" s="173" t="s">
        <v>559</v>
      </c>
      <c r="O210" s="173">
        <v>104531.79</v>
      </c>
      <c r="P210" s="173">
        <v>493131.11</v>
      </c>
      <c r="Q210" s="173">
        <v>408255.64</v>
      </c>
      <c r="R210" s="173" t="s">
        <v>559</v>
      </c>
      <c r="S210" s="173">
        <v>84875.47</v>
      </c>
      <c r="T210" s="164" t="s">
        <v>1017</v>
      </c>
    </row>
    <row r="211" spans="2:20" s="235" customFormat="1" ht="51" x14ac:dyDescent="0.2">
      <c r="B211" s="36" t="s">
        <v>526</v>
      </c>
      <c r="C211" s="36" t="s">
        <v>930</v>
      </c>
      <c r="D211" s="36" t="s">
        <v>527</v>
      </c>
      <c r="E211" s="36" t="s">
        <v>64</v>
      </c>
      <c r="F211" s="189"/>
      <c r="G211" s="164" t="s">
        <v>563</v>
      </c>
      <c r="H211" s="173">
        <v>292448.65000000002</v>
      </c>
      <c r="I211" s="173">
        <v>235736.39</v>
      </c>
      <c r="J211" s="173" t="s">
        <v>559</v>
      </c>
      <c r="K211" s="173">
        <v>56712.26</v>
      </c>
      <c r="L211" s="173">
        <v>290766.37</v>
      </c>
      <c r="M211" s="173">
        <v>235736.39</v>
      </c>
      <c r="N211" s="173" t="s">
        <v>559</v>
      </c>
      <c r="O211" s="173">
        <v>55029.98</v>
      </c>
      <c r="P211" s="173">
        <v>10218.450000000001</v>
      </c>
      <c r="Q211" s="173">
        <v>8284.52</v>
      </c>
      <c r="R211" s="173" t="s">
        <v>559</v>
      </c>
      <c r="S211" s="173">
        <v>1933.93</v>
      </c>
      <c r="T211" s="236"/>
    </row>
    <row r="212" spans="2:20" s="235" customFormat="1" ht="38.25" x14ac:dyDescent="0.2">
      <c r="B212" s="36" t="s">
        <v>528</v>
      </c>
      <c r="C212" s="36" t="s">
        <v>931</v>
      </c>
      <c r="D212" s="36" t="s">
        <v>529</v>
      </c>
      <c r="E212" s="36" t="s">
        <v>137</v>
      </c>
      <c r="F212" s="189"/>
      <c r="G212" s="164" t="s">
        <v>1076</v>
      </c>
      <c r="H212" s="173">
        <v>628279.72</v>
      </c>
      <c r="I212" s="173">
        <v>382266.7</v>
      </c>
      <c r="J212" s="173" t="s">
        <v>559</v>
      </c>
      <c r="K212" s="173">
        <v>246013.02</v>
      </c>
      <c r="L212" s="173" t="s">
        <v>559</v>
      </c>
      <c r="M212" s="173" t="s">
        <v>559</v>
      </c>
      <c r="N212" s="173" t="s">
        <v>559</v>
      </c>
      <c r="O212" s="173" t="s">
        <v>559</v>
      </c>
      <c r="P212" s="173" t="s">
        <v>559</v>
      </c>
      <c r="Q212" s="173" t="s">
        <v>559</v>
      </c>
      <c r="R212" s="173" t="s">
        <v>559</v>
      </c>
      <c r="S212" s="173" t="s">
        <v>559</v>
      </c>
      <c r="T212" s="236"/>
    </row>
    <row r="213" spans="2:20" s="235" customFormat="1" ht="51" x14ac:dyDescent="0.2">
      <c r="B213" s="36" t="s">
        <v>530</v>
      </c>
      <c r="C213" s="36" t="s">
        <v>932</v>
      </c>
      <c r="D213" s="36" t="s">
        <v>531</v>
      </c>
      <c r="E213" s="36" t="s">
        <v>144</v>
      </c>
      <c r="F213" s="189"/>
      <c r="G213" s="164" t="s">
        <v>563</v>
      </c>
      <c r="H213" s="173">
        <v>320951.15000000002</v>
      </c>
      <c r="I213" s="173">
        <v>272808.46999999997</v>
      </c>
      <c r="J213" s="173" t="s">
        <v>559</v>
      </c>
      <c r="K213" s="173">
        <v>48142.68</v>
      </c>
      <c r="L213" s="173">
        <v>313167.84999999998</v>
      </c>
      <c r="M213" s="173">
        <v>266192.67</v>
      </c>
      <c r="N213" s="173" t="s">
        <v>559</v>
      </c>
      <c r="O213" s="173">
        <v>46975.18</v>
      </c>
      <c r="P213" s="173">
        <f>Q213+S213</f>
        <v>297638.3</v>
      </c>
      <c r="Q213" s="173">
        <v>261742.71</v>
      </c>
      <c r="R213" s="173" t="s">
        <v>559</v>
      </c>
      <c r="S213" s="173">
        <f>35895.59</f>
        <v>35895.589999999997</v>
      </c>
      <c r="T213" s="164" t="s">
        <v>1018</v>
      </c>
    </row>
    <row r="214" spans="2:20" s="235" customFormat="1" ht="51" x14ac:dyDescent="0.2">
      <c r="B214" s="36" t="s">
        <v>532</v>
      </c>
      <c r="C214" s="36" t="s">
        <v>933</v>
      </c>
      <c r="D214" s="36" t="s">
        <v>533</v>
      </c>
      <c r="E214" s="36" t="s">
        <v>246</v>
      </c>
      <c r="F214" s="189"/>
      <c r="G214" s="164" t="s">
        <v>563</v>
      </c>
      <c r="H214" s="173">
        <v>273470.08000000002</v>
      </c>
      <c r="I214" s="173">
        <v>232454.66</v>
      </c>
      <c r="J214" s="173" t="s">
        <v>559</v>
      </c>
      <c r="K214" s="173">
        <v>41021.42</v>
      </c>
      <c r="L214" s="173">
        <v>273476.08</v>
      </c>
      <c r="M214" s="173">
        <v>232454.66</v>
      </c>
      <c r="N214" s="173" t="s">
        <v>559</v>
      </c>
      <c r="O214" s="173">
        <v>41021.42</v>
      </c>
      <c r="P214" s="173">
        <f>Q214+S214</f>
        <v>204023.53999999998</v>
      </c>
      <c r="Q214" s="173">
        <v>179908.55</v>
      </c>
      <c r="R214" s="173" t="s">
        <v>559</v>
      </c>
      <c r="S214" s="173">
        <v>24114.99</v>
      </c>
      <c r="T214" s="164"/>
    </row>
    <row r="215" spans="2:20" s="235" customFormat="1" ht="38.25" x14ac:dyDescent="0.2">
      <c r="B215" s="36" t="s">
        <v>534</v>
      </c>
      <c r="C215" s="36" t="s">
        <v>934</v>
      </c>
      <c r="D215" s="156" t="s">
        <v>535</v>
      </c>
      <c r="E215" s="36" t="s">
        <v>111</v>
      </c>
      <c r="F215" s="189"/>
      <c r="G215" s="164" t="s">
        <v>883</v>
      </c>
      <c r="H215" s="173">
        <v>337548.44</v>
      </c>
      <c r="I215" s="173">
        <v>286916.17</v>
      </c>
      <c r="J215" s="173" t="s">
        <v>559</v>
      </c>
      <c r="K215" s="173">
        <v>50632.27</v>
      </c>
      <c r="L215" s="173">
        <v>337548.44</v>
      </c>
      <c r="M215" s="173">
        <v>286916.17</v>
      </c>
      <c r="N215" s="173" t="s">
        <v>559</v>
      </c>
      <c r="O215" s="173">
        <v>50632.27</v>
      </c>
      <c r="P215" s="173">
        <v>332916.32</v>
      </c>
      <c r="Q215" s="173">
        <v>282978.87</v>
      </c>
      <c r="R215" s="173" t="s">
        <v>559</v>
      </c>
      <c r="S215" s="173">
        <v>49937.45</v>
      </c>
      <c r="T215" s="164" t="s">
        <v>955</v>
      </c>
    </row>
    <row r="216" spans="2:20" x14ac:dyDescent="0.2">
      <c r="B216" s="256" t="s">
        <v>536</v>
      </c>
      <c r="C216" s="260" t="s">
        <v>537</v>
      </c>
      <c r="D216" s="261"/>
      <c r="E216" s="261"/>
      <c r="F216" s="261"/>
      <c r="G216" s="261"/>
      <c r="H216" s="261"/>
      <c r="I216" s="261"/>
      <c r="J216" s="261"/>
      <c r="K216" s="261"/>
      <c r="L216" s="261"/>
      <c r="M216" s="261"/>
      <c r="N216" s="261"/>
      <c r="O216" s="261"/>
      <c r="P216" s="261"/>
      <c r="Q216" s="261"/>
      <c r="R216" s="261"/>
      <c r="S216" s="261"/>
      <c r="T216" s="262"/>
    </row>
    <row r="217" spans="2:20" s="235" customFormat="1" ht="63.75" x14ac:dyDescent="0.2">
      <c r="B217" s="36" t="s">
        <v>538</v>
      </c>
      <c r="C217" s="36" t="s">
        <v>539</v>
      </c>
      <c r="D217" s="36" t="s">
        <v>540</v>
      </c>
      <c r="E217" s="36" t="s">
        <v>64</v>
      </c>
      <c r="F217" s="106" t="s">
        <v>562</v>
      </c>
      <c r="G217" s="164" t="s">
        <v>563</v>
      </c>
      <c r="H217" s="173">
        <v>4585809.76</v>
      </c>
      <c r="I217" s="173">
        <v>3855877</v>
      </c>
      <c r="J217" s="173" t="s">
        <v>559</v>
      </c>
      <c r="K217" s="173">
        <v>729932.76</v>
      </c>
      <c r="L217" s="173">
        <v>4433455.1100000003</v>
      </c>
      <c r="M217" s="173">
        <v>3768436.84</v>
      </c>
      <c r="N217" s="173" t="s">
        <v>559</v>
      </c>
      <c r="O217" s="173">
        <v>665018.27</v>
      </c>
      <c r="P217" s="173">
        <f>Q217+S217</f>
        <v>2685842.84</v>
      </c>
      <c r="Q217" s="173">
        <v>2388438.92</v>
      </c>
      <c r="R217" s="173" t="s">
        <v>559</v>
      </c>
      <c r="S217" s="173">
        <v>297403.92</v>
      </c>
      <c r="T217" s="164" t="s">
        <v>957</v>
      </c>
    </row>
    <row r="218" spans="2:20" s="235" customFormat="1" ht="38.25" x14ac:dyDescent="0.2">
      <c r="B218" s="36" t="s">
        <v>541</v>
      </c>
      <c r="C218" s="36" t="s">
        <v>542</v>
      </c>
      <c r="D218" s="36" t="s">
        <v>543</v>
      </c>
      <c r="E218" s="36" t="s">
        <v>137</v>
      </c>
      <c r="F218" s="106" t="s">
        <v>562</v>
      </c>
      <c r="G218" s="164" t="s">
        <v>563</v>
      </c>
      <c r="H218" s="173">
        <v>599311</v>
      </c>
      <c r="I218" s="173">
        <v>509412</v>
      </c>
      <c r="J218" s="173" t="s">
        <v>559</v>
      </c>
      <c r="K218" s="173">
        <v>89899</v>
      </c>
      <c r="L218" s="173">
        <v>599311</v>
      </c>
      <c r="M218" s="173">
        <v>509412</v>
      </c>
      <c r="N218" s="173" t="s">
        <v>559</v>
      </c>
      <c r="O218" s="173">
        <v>89899</v>
      </c>
      <c r="P218" s="173">
        <f>596068.43-14799.93</f>
        <v>581268.5</v>
      </c>
      <c r="Q218" s="173">
        <f>508875.88-14799.93</f>
        <v>494075.95</v>
      </c>
      <c r="R218" s="173" t="s">
        <v>559</v>
      </c>
      <c r="S218" s="173">
        <v>87192.55</v>
      </c>
      <c r="T218" s="164"/>
    </row>
    <row r="219" spans="2:20" s="235" customFormat="1" ht="38.25" x14ac:dyDescent="0.2">
      <c r="B219" s="36" t="s">
        <v>544</v>
      </c>
      <c r="C219" s="36" t="s">
        <v>545</v>
      </c>
      <c r="D219" s="36" t="s">
        <v>546</v>
      </c>
      <c r="E219" s="36" t="s">
        <v>144</v>
      </c>
      <c r="F219" s="106"/>
      <c r="G219" s="164" t="s">
        <v>563</v>
      </c>
      <c r="H219" s="173">
        <v>530712</v>
      </c>
      <c r="I219" s="173">
        <v>451105</v>
      </c>
      <c r="J219" s="173" t="s">
        <v>559</v>
      </c>
      <c r="K219" s="173">
        <v>79607</v>
      </c>
      <c r="L219" s="173">
        <v>530712</v>
      </c>
      <c r="M219" s="173">
        <v>451105</v>
      </c>
      <c r="N219" s="173" t="s">
        <v>559</v>
      </c>
      <c r="O219" s="173">
        <v>79607</v>
      </c>
      <c r="P219" s="173">
        <v>467153</v>
      </c>
      <c r="Q219" s="173">
        <v>405312.07</v>
      </c>
      <c r="R219" s="173" t="s">
        <v>559</v>
      </c>
      <c r="S219" s="173">
        <v>61840.93</v>
      </c>
      <c r="T219" s="307"/>
    </row>
    <row r="220" spans="2:20" s="235" customFormat="1" ht="51" x14ac:dyDescent="0.2">
      <c r="B220" s="36" t="s">
        <v>547</v>
      </c>
      <c r="C220" s="36" t="s">
        <v>548</v>
      </c>
      <c r="D220" s="36" t="s">
        <v>549</v>
      </c>
      <c r="E220" s="36" t="s">
        <v>221</v>
      </c>
      <c r="F220" s="106"/>
      <c r="G220" s="164" t="s">
        <v>563</v>
      </c>
      <c r="H220" s="173">
        <v>214812</v>
      </c>
      <c r="I220" s="173">
        <v>182590</v>
      </c>
      <c r="J220" s="173" t="s">
        <v>559</v>
      </c>
      <c r="K220" s="173">
        <v>32222</v>
      </c>
      <c r="L220" s="173">
        <v>185740.54</v>
      </c>
      <c r="M220" s="173">
        <v>157879.45000000001</v>
      </c>
      <c r="N220" s="173" t="s">
        <v>559</v>
      </c>
      <c r="O220" s="173">
        <v>27861.09</v>
      </c>
      <c r="P220" s="173" t="s">
        <v>559</v>
      </c>
      <c r="Q220" s="173" t="s">
        <v>559</v>
      </c>
      <c r="R220" s="173" t="s">
        <v>559</v>
      </c>
      <c r="S220" s="173" t="s">
        <v>559</v>
      </c>
      <c r="T220" s="307" t="s">
        <v>959</v>
      </c>
    </row>
    <row r="221" spans="2:20" s="235" customFormat="1" ht="51" x14ac:dyDescent="0.2">
      <c r="B221" s="36" t="s">
        <v>550</v>
      </c>
      <c r="C221" s="36" t="s">
        <v>551</v>
      </c>
      <c r="D221" s="36" t="s">
        <v>552</v>
      </c>
      <c r="E221" s="36" t="s">
        <v>246</v>
      </c>
      <c r="F221" s="106"/>
      <c r="G221" s="164" t="s">
        <v>883</v>
      </c>
      <c r="H221" s="173">
        <v>270771.77</v>
      </c>
      <c r="I221" s="173">
        <v>230156</v>
      </c>
      <c r="J221" s="173" t="s">
        <v>559</v>
      </c>
      <c r="K221" s="173">
        <v>40615.769999999997</v>
      </c>
      <c r="L221" s="173">
        <v>270771.77</v>
      </c>
      <c r="M221" s="173">
        <v>230156</v>
      </c>
      <c r="N221" s="173" t="s">
        <v>559</v>
      </c>
      <c r="O221" s="173">
        <v>40615.769999999997</v>
      </c>
      <c r="P221" s="173">
        <v>270771.77</v>
      </c>
      <c r="Q221" s="173">
        <v>230156</v>
      </c>
      <c r="R221" s="173" t="s">
        <v>559</v>
      </c>
      <c r="S221" s="173">
        <v>40615.769999999997</v>
      </c>
      <c r="T221" s="307"/>
    </row>
    <row r="222" spans="2:20" s="235" customFormat="1" ht="51" x14ac:dyDescent="0.2">
      <c r="B222" s="36" t="s">
        <v>553</v>
      </c>
      <c r="C222" s="36" t="s">
        <v>554</v>
      </c>
      <c r="D222" s="36" t="s">
        <v>555</v>
      </c>
      <c r="E222" s="36" t="s">
        <v>261</v>
      </c>
      <c r="F222" s="106"/>
      <c r="G222" s="164" t="s">
        <v>563</v>
      </c>
      <c r="H222" s="173">
        <v>193150.59</v>
      </c>
      <c r="I222" s="173">
        <v>164178</v>
      </c>
      <c r="J222" s="173" t="s">
        <v>559</v>
      </c>
      <c r="K222" s="173">
        <v>28972.59</v>
      </c>
      <c r="L222" s="173">
        <v>140961.07</v>
      </c>
      <c r="M222" s="173">
        <v>119816.9</v>
      </c>
      <c r="N222" s="173" t="s">
        <v>559</v>
      </c>
      <c r="O222" s="173">
        <v>21144.17</v>
      </c>
      <c r="P222" s="173">
        <f>132564.94-47.7</f>
        <v>132517.24</v>
      </c>
      <c r="Q222" s="173">
        <f>112680.19-40.54</f>
        <v>112639.65000000001</v>
      </c>
      <c r="R222" s="173" t="s">
        <v>559</v>
      </c>
      <c r="S222" s="173">
        <f>19884.74-7.16</f>
        <v>19877.580000000002</v>
      </c>
      <c r="T222" s="164" t="s">
        <v>956</v>
      </c>
    </row>
    <row r="223" spans="2:20" s="258" customFormat="1" ht="51" x14ac:dyDescent="0.25">
      <c r="B223" s="36" t="s">
        <v>556</v>
      </c>
      <c r="C223" s="36" t="s">
        <v>557</v>
      </c>
      <c r="D223" s="36" t="s">
        <v>558</v>
      </c>
      <c r="E223" s="36" t="s">
        <v>111</v>
      </c>
      <c r="F223" s="106"/>
      <c r="G223" s="164" t="s">
        <v>563</v>
      </c>
      <c r="H223" s="173">
        <v>803288.24</v>
      </c>
      <c r="I223" s="173">
        <v>682795</v>
      </c>
      <c r="J223" s="173" t="s">
        <v>559</v>
      </c>
      <c r="K223" s="173">
        <v>120493.24</v>
      </c>
      <c r="L223" s="173">
        <v>797719.57</v>
      </c>
      <c r="M223" s="173">
        <v>678061.63</v>
      </c>
      <c r="N223" s="173" t="s">
        <v>559</v>
      </c>
      <c r="O223" s="173">
        <v>119657.94</v>
      </c>
      <c r="P223" s="173">
        <f>Q223+S223</f>
        <v>421012.64</v>
      </c>
      <c r="Q223" s="173">
        <v>365660.74</v>
      </c>
      <c r="R223" s="173" t="s">
        <v>559</v>
      </c>
      <c r="S223" s="173">
        <v>55351.9</v>
      </c>
      <c r="T223" s="164" t="s">
        <v>958</v>
      </c>
    </row>
    <row r="224" spans="2:20" x14ac:dyDescent="0.2">
      <c r="B224" s="30" t="s">
        <v>28</v>
      </c>
      <c r="C224" s="31"/>
      <c r="D224" s="31"/>
      <c r="E224" s="31"/>
      <c r="F224" s="61"/>
    </row>
    <row r="225" spans="2:2" x14ac:dyDescent="0.2">
      <c r="B225" s="259" t="s">
        <v>25</v>
      </c>
    </row>
  </sheetData>
  <mergeCells count="60">
    <mergeCell ref="C111:T111"/>
    <mergeCell ref="C112:T112"/>
    <mergeCell ref="C120:T120"/>
    <mergeCell ref="C121:T121"/>
    <mergeCell ref="C130:T130"/>
    <mergeCell ref="C85:T85"/>
    <mergeCell ref="C94:T94"/>
    <mergeCell ref="C100:T100"/>
    <mergeCell ref="C102:T102"/>
    <mergeCell ref="C43:T43"/>
    <mergeCell ref="C71:T71"/>
    <mergeCell ref="C65:T65"/>
    <mergeCell ref="C66:T66"/>
    <mergeCell ref="C67:T67"/>
    <mergeCell ref="F3:F5"/>
    <mergeCell ref="C6:T6"/>
    <mergeCell ref="C7:T7"/>
    <mergeCell ref="C8:T8"/>
    <mergeCell ref="C9:T9"/>
    <mergeCell ref="T3:T5"/>
    <mergeCell ref="P4:P5"/>
    <mergeCell ref="S4:S5"/>
    <mergeCell ref="R4:R5"/>
    <mergeCell ref="L3:O3"/>
    <mergeCell ref="H3:K3"/>
    <mergeCell ref="H4:H5"/>
    <mergeCell ref="I4:I5"/>
    <mergeCell ref="J4:J5"/>
    <mergeCell ref="K4:K5"/>
    <mergeCell ref="C107:T107"/>
    <mergeCell ref="E3:E5"/>
    <mergeCell ref="B3:B5"/>
    <mergeCell ref="C3:C5"/>
    <mergeCell ref="D3:D5"/>
    <mergeCell ref="C22:T22"/>
    <mergeCell ref="C29:T29"/>
    <mergeCell ref="C32:T32"/>
    <mergeCell ref="C33:T33"/>
    <mergeCell ref="G3:G5"/>
    <mergeCell ref="L4:L5"/>
    <mergeCell ref="O4:O5"/>
    <mergeCell ref="M4:M5"/>
    <mergeCell ref="N4:N5"/>
    <mergeCell ref="P3:S3"/>
    <mergeCell ref="Q4:Q5"/>
    <mergeCell ref="C134:T134"/>
    <mergeCell ref="C135:T135"/>
    <mergeCell ref="C136:T136"/>
    <mergeCell ref="C141:T141"/>
    <mergeCell ref="C142:T142"/>
    <mergeCell ref="C143:T143"/>
    <mergeCell ref="C151:T151"/>
    <mergeCell ref="C159:T159"/>
    <mergeCell ref="C168:T168"/>
    <mergeCell ref="C169:T169"/>
    <mergeCell ref="C177:T177"/>
    <mergeCell ref="C183:T183"/>
    <mergeCell ref="C208:T208"/>
    <mergeCell ref="C209:T209"/>
    <mergeCell ref="C216:T216"/>
  </mergeCells>
  <phoneticPr fontId="22" type="noConversion"/>
  <pageMargins left="0.25" right="0.25" top="0.75" bottom="0.75" header="0.3" footer="0.3"/>
  <pageSetup paperSize="9"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223"/>
  <sheetViews>
    <sheetView topLeftCell="A61" zoomScale="70" zoomScaleNormal="70" workbookViewId="0">
      <selection activeCell="A216" sqref="A216:XFD222"/>
    </sheetView>
  </sheetViews>
  <sheetFormatPr defaultRowHeight="15" x14ac:dyDescent="0.25"/>
  <cols>
    <col min="1" max="1" width="4.42578125" style="1" customWidth="1"/>
    <col min="2" max="2" width="8.140625" style="1" customWidth="1"/>
    <col min="3" max="3" width="9.140625" style="126"/>
    <col min="4" max="4" width="11.140625" style="1" customWidth="1"/>
    <col min="5" max="5" width="11.140625" style="81" customWidth="1"/>
    <col min="6" max="6" width="11.7109375" style="58" customWidth="1"/>
    <col min="7" max="7" width="10.140625" style="1" customWidth="1"/>
    <col min="8" max="10" width="11.85546875" style="1" customWidth="1"/>
    <col min="11" max="11" width="11.28515625" style="1" customWidth="1"/>
    <col min="12" max="12" width="9.140625" style="1"/>
    <col min="13" max="13" width="11.5703125" style="93" customWidth="1"/>
    <col min="14" max="14" width="11.85546875" style="81" customWidth="1"/>
    <col min="15" max="15" width="11.5703125" style="1" customWidth="1"/>
    <col min="16" max="16" width="12.7109375" style="1" customWidth="1"/>
    <col min="17" max="17" width="9.140625" style="1"/>
    <col min="18" max="18" width="11.5703125" style="93" customWidth="1"/>
    <col min="19" max="19" width="11.85546875" style="1" customWidth="1"/>
    <col min="20" max="20" width="11.5703125" style="1" customWidth="1"/>
    <col min="21" max="21" width="12.5703125" style="1" customWidth="1"/>
    <col min="22" max="22" width="9.140625" style="1"/>
    <col min="23" max="23" width="12.140625" style="1" customWidth="1"/>
    <col min="24" max="24" width="11.85546875" style="1" customWidth="1"/>
    <col min="25" max="25" width="12.140625" style="1" customWidth="1"/>
    <col min="26" max="26" width="12.28515625" style="1" customWidth="1"/>
    <col min="27" max="27" width="9.140625" style="1"/>
    <col min="28" max="28" width="11.42578125" style="1" customWidth="1"/>
    <col min="29" max="29" width="11.85546875" style="1" customWidth="1"/>
    <col min="30" max="30" width="11.42578125" style="1" customWidth="1"/>
    <col min="31" max="31" width="11.5703125" style="1" customWidth="1"/>
    <col min="32" max="36" width="9.140625" style="1"/>
    <col min="37" max="37" width="11.7109375" style="1" customWidth="1"/>
    <col min="38" max="38" width="11.85546875" style="1" customWidth="1"/>
    <col min="39" max="39" width="11.7109375" style="1" customWidth="1"/>
    <col min="40" max="40" width="11.28515625" style="1" customWidth="1"/>
    <col min="41" max="16384" width="9.140625" style="1"/>
  </cols>
  <sheetData>
    <row r="1" spans="2:40" ht="15.75" x14ac:dyDescent="0.25">
      <c r="B1" s="9" t="s">
        <v>27</v>
      </c>
      <c r="AB1" s="3"/>
      <c r="AD1" s="3"/>
      <c r="AE1" s="3"/>
      <c r="AN1" s="3"/>
    </row>
    <row r="2" spans="2:40" ht="16.5" thickBot="1" x14ac:dyDescent="0.3">
      <c r="B2" s="9" t="s">
        <v>29</v>
      </c>
      <c r="C2" s="127"/>
    </row>
    <row r="3" spans="2:40" ht="15.75" thickBot="1" x14ac:dyDescent="0.3">
      <c r="B3" s="277" t="s">
        <v>26</v>
      </c>
      <c r="C3" s="279" t="s">
        <v>6</v>
      </c>
      <c r="D3" s="281" t="s">
        <v>7</v>
      </c>
      <c r="E3" s="281" t="s">
        <v>30</v>
      </c>
      <c r="F3" s="283" t="s">
        <v>22</v>
      </c>
      <c r="G3" s="274" t="s">
        <v>8</v>
      </c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275"/>
      <c r="AE3" s="275"/>
      <c r="AF3" s="275"/>
      <c r="AG3" s="275"/>
      <c r="AH3" s="275"/>
      <c r="AI3" s="275"/>
      <c r="AJ3" s="275"/>
      <c r="AK3" s="275"/>
      <c r="AL3" s="275"/>
      <c r="AM3" s="275"/>
      <c r="AN3" s="276"/>
    </row>
    <row r="4" spans="2:40" ht="72" x14ac:dyDescent="0.25">
      <c r="B4" s="278"/>
      <c r="C4" s="280"/>
      <c r="D4" s="282"/>
      <c r="E4" s="282"/>
      <c r="F4" s="284"/>
      <c r="G4" s="76" t="s">
        <v>16</v>
      </c>
      <c r="H4" s="77" t="s">
        <v>15</v>
      </c>
      <c r="I4" s="78" t="s">
        <v>53</v>
      </c>
      <c r="J4" s="78" t="s">
        <v>43</v>
      </c>
      <c r="K4" s="79" t="s">
        <v>37</v>
      </c>
      <c r="L4" s="76" t="s">
        <v>24</v>
      </c>
      <c r="M4" s="77" t="s">
        <v>14</v>
      </c>
      <c r="N4" s="78" t="s">
        <v>54</v>
      </c>
      <c r="O4" s="78" t="s">
        <v>44</v>
      </c>
      <c r="P4" s="79" t="s">
        <v>38</v>
      </c>
      <c r="Q4" s="76" t="s">
        <v>17</v>
      </c>
      <c r="R4" s="77" t="s">
        <v>13</v>
      </c>
      <c r="S4" s="78" t="s">
        <v>55</v>
      </c>
      <c r="T4" s="78" t="s">
        <v>45</v>
      </c>
      <c r="U4" s="79" t="s">
        <v>42</v>
      </c>
      <c r="V4" s="76" t="s">
        <v>18</v>
      </c>
      <c r="W4" s="77" t="s">
        <v>12</v>
      </c>
      <c r="X4" s="78" t="s">
        <v>56</v>
      </c>
      <c r="Y4" s="78" t="s">
        <v>46</v>
      </c>
      <c r="Z4" s="79" t="s">
        <v>39</v>
      </c>
      <c r="AA4" s="76" t="s">
        <v>19</v>
      </c>
      <c r="AB4" s="77" t="s">
        <v>11</v>
      </c>
      <c r="AC4" s="78" t="s">
        <v>57</v>
      </c>
      <c r="AD4" s="78" t="s">
        <v>47</v>
      </c>
      <c r="AE4" s="79" t="s">
        <v>40</v>
      </c>
      <c r="AF4" s="76" t="s">
        <v>20</v>
      </c>
      <c r="AG4" s="77" t="s">
        <v>10</v>
      </c>
      <c r="AH4" s="78" t="s">
        <v>58</v>
      </c>
      <c r="AI4" s="78" t="s">
        <v>48</v>
      </c>
      <c r="AJ4" s="79" t="s">
        <v>41</v>
      </c>
      <c r="AK4" s="80" t="s">
        <v>665</v>
      </c>
      <c r="AL4" s="78" t="s">
        <v>666</v>
      </c>
      <c r="AM4" s="78" t="s">
        <v>667</v>
      </c>
      <c r="AN4" s="79" t="s">
        <v>668</v>
      </c>
    </row>
    <row r="5" spans="2:40" x14ac:dyDescent="0.25">
      <c r="B5" s="108" t="s">
        <v>2</v>
      </c>
      <c r="C5" s="296" t="s">
        <v>62</v>
      </c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97"/>
      <c r="U5" s="297"/>
      <c r="V5" s="297"/>
      <c r="W5" s="297"/>
      <c r="X5" s="297"/>
      <c r="Y5" s="297"/>
      <c r="Z5" s="297"/>
      <c r="AA5" s="297"/>
      <c r="AB5" s="297"/>
      <c r="AC5" s="297"/>
      <c r="AD5" s="297"/>
      <c r="AE5" s="297"/>
      <c r="AF5" s="297"/>
      <c r="AG5" s="297"/>
      <c r="AH5" s="297"/>
      <c r="AI5" s="297"/>
      <c r="AJ5" s="297"/>
      <c r="AK5" s="297"/>
      <c r="AL5" s="297"/>
      <c r="AM5" s="297"/>
      <c r="AN5" s="298"/>
    </row>
    <row r="6" spans="2:40" s="75" customFormat="1" x14ac:dyDescent="0.25">
      <c r="B6" s="108" t="s">
        <v>3</v>
      </c>
      <c r="C6" s="290" t="s">
        <v>59</v>
      </c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291"/>
      <c r="Y6" s="291"/>
      <c r="Z6" s="291"/>
      <c r="AA6" s="291"/>
      <c r="AB6" s="291"/>
      <c r="AC6" s="291"/>
      <c r="AD6" s="291"/>
      <c r="AE6" s="291"/>
      <c r="AF6" s="291"/>
      <c r="AG6" s="291"/>
      <c r="AH6" s="291"/>
      <c r="AI6" s="291"/>
      <c r="AJ6" s="291"/>
      <c r="AK6" s="291"/>
      <c r="AL6" s="291"/>
      <c r="AM6" s="291"/>
      <c r="AN6" s="292"/>
    </row>
    <row r="7" spans="2:40" s="75" customFormat="1" x14ac:dyDescent="0.25">
      <c r="B7" s="108" t="s">
        <v>4</v>
      </c>
      <c r="C7" s="293" t="s">
        <v>60</v>
      </c>
      <c r="D7" s="294"/>
      <c r="E7" s="294"/>
      <c r="F7" s="294"/>
      <c r="G7" s="294"/>
      <c r="H7" s="294"/>
      <c r="I7" s="294"/>
      <c r="J7" s="294"/>
      <c r="K7" s="294"/>
      <c r="L7" s="294"/>
      <c r="M7" s="294"/>
      <c r="N7" s="294"/>
      <c r="O7" s="294"/>
      <c r="P7" s="294"/>
      <c r="Q7" s="294"/>
      <c r="R7" s="294"/>
      <c r="S7" s="294"/>
      <c r="T7" s="294"/>
      <c r="U7" s="294"/>
      <c r="V7" s="294"/>
      <c r="W7" s="294"/>
      <c r="X7" s="294"/>
      <c r="Y7" s="294"/>
      <c r="Z7" s="294"/>
      <c r="AA7" s="294"/>
      <c r="AB7" s="294"/>
      <c r="AC7" s="294"/>
      <c r="AD7" s="294"/>
      <c r="AE7" s="294"/>
      <c r="AF7" s="294"/>
      <c r="AG7" s="294"/>
      <c r="AH7" s="294"/>
      <c r="AI7" s="294"/>
      <c r="AJ7" s="294"/>
      <c r="AK7" s="294"/>
      <c r="AL7" s="294"/>
      <c r="AM7" s="294"/>
      <c r="AN7" s="295"/>
    </row>
    <row r="8" spans="2:40" s="75" customFormat="1" x14ac:dyDescent="0.25">
      <c r="B8" s="109" t="s">
        <v>5</v>
      </c>
      <c r="C8" s="293" t="s">
        <v>61</v>
      </c>
      <c r="D8" s="294"/>
      <c r="E8" s="294"/>
      <c r="F8" s="294"/>
      <c r="G8" s="294"/>
      <c r="H8" s="294"/>
      <c r="I8" s="294"/>
      <c r="J8" s="294"/>
      <c r="K8" s="294"/>
      <c r="L8" s="294"/>
      <c r="M8" s="294"/>
      <c r="N8" s="294"/>
      <c r="O8" s="294"/>
      <c r="P8" s="294"/>
      <c r="Q8" s="294"/>
      <c r="R8" s="294"/>
      <c r="S8" s="294"/>
      <c r="T8" s="294"/>
      <c r="U8" s="294"/>
      <c r="V8" s="294"/>
      <c r="W8" s="294"/>
      <c r="X8" s="294"/>
      <c r="Y8" s="294"/>
      <c r="Z8" s="294"/>
      <c r="AA8" s="294"/>
      <c r="AB8" s="294"/>
      <c r="AC8" s="294"/>
      <c r="AD8" s="294"/>
      <c r="AE8" s="294"/>
      <c r="AF8" s="294"/>
      <c r="AG8" s="294"/>
      <c r="AH8" s="294"/>
      <c r="AI8" s="294"/>
      <c r="AJ8" s="294"/>
      <c r="AK8" s="294"/>
      <c r="AL8" s="294"/>
      <c r="AM8" s="294"/>
      <c r="AN8" s="295"/>
    </row>
    <row r="9" spans="2:40" s="146" customFormat="1" ht="127.5" x14ac:dyDescent="0.25">
      <c r="B9" s="23" t="s">
        <v>63</v>
      </c>
      <c r="C9" s="184" t="s">
        <v>66</v>
      </c>
      <c r="D9" s="145" t="s">
        <v>67</v>
      </c>
      <c r="E9" s="40" t="s">
        <v>562</v>
      </c>
      <c r="F9" s="16" t="s">
        <v>1032</v>
      </c>
      <c r="G9" s="74" t="s">
        <v>564</v>
      </c>
      <c r="H9" s="36" t="s">
        <v>565</v>
      </c>
      <c r="I9" s="185">
        <v>34921</v>
      </c>
      <c r="J9" s="40">
        <v>34921</v>
      </c>
      <c r="K9" s="52" t="s">
        <v>559</v>
      </c>
      <c r="L9" s="18"/>
      <c r="M9" s="14"/>
      <c r="N9" s="40"/>
      <c r="O9" s="16"/>
      <c r="P9" s="19"/>
      <c r="Q9" s="18"/>
      <c r="R9" s="94"/>
      <c r="S9" s="16"/>
      <c r="T9" s="20"/>
      <c r="U9" s="21"/>
      <c r="V9" s="22"/>
      <c r="W9" s="15"/>
      <c r="X9" s="16"/>
      <c r="Y9" s="20"/>
      <c r="Z9" s="21"/>
      <c r="AA9" s="22"/>
      <c r="AB9" s="14"/>
      <c r="AC9" s="16"/>
      <c r="AD9" s="16"/>
      <c r="AE9" s="19"/>
      <c r="AF9" s="22"/>
      <c r="AG9" s="51"/>
      <c r="AH9" s="51"/>
      <c r="AI9" s="51"/>
      <c r="AJ9" s="21"/>
      <c r="AK9" s="51"/>
      <c r="AL9" s="16"/>
      <c r="AM9" s="20"/>
      <c r="AN9" s="21"/>
    </row>
    <row r="10" spans="2:40" s="146" customFormat="1" ht="114.75" x14ac:dyDescent="0.25">
      <c r="B10" s="23" t="s">
        <v>65</v>
      </c>
      <c r="C10" s="184" t="s">
        <v>69</v>
      </c>
      <c r="D10" s="145" t="s">
        <v>70</v>
      </c>
      <c r="E10" s="40" t="s">
        <v>562</v>
      </c>
      <c r="F10" s="16"/>
      <c r="G10" s="74" t="s">
        <v>564</v>
      </c>
      <c r="H10" s="36" t="s">
        <v>565</v>
      </c>
      <c r="I10" s="185">
        <v>8284</v>
      </c>
      <c r="J10" s="52" t="s">
        <v>559</v>
      </c>
      <c r="K10" s="52" t="s">
        <v>559</v>
      </c>
      <c r="L10" s="18"/>
      <c r="M10" s="14"/>
      <c r="N10" s="40"/>
      <c r="O10" s="16"/>
      <c r="P10" s="19"/>
      <c r="Q10" s="18"/>
      <c r="R10" s="94"/>
      <c r="S10" s="16"/>
      <c r="T10" s="20"/>
      <c r="U10" s="21"/>
      <c r="V10" s="22"/>
      <c r="W10" s="15"/>
      <c r="X10" s="16"/>
      <c r="Y10" s="20"/>
      <c r="Z10" s="21"/>
      <c r="AA10" s="22"/>
      <c r="AB10" s="14"/>
      <c r="AC10" s="16"/>
      <c r="AD10" s="16"/>
      <c r="AE10" s="19"/>
      <c r="AF10" s="22"/>
      <c r="AG10" s="51"/>
      <c r="AH10" s="51"/>
      <c r="AI10" s="51"/>
      <c r="AJ10" s="21"/>
      <c r="AK10" s="51"/>
      <c r="AL10" s="16"/>
      <c r="AM10" s="20"/>
      <c r="AN10" s="21"/>
    </row>
    <row r="11" spans="2:40" s="146" customFormat="1" ht="114.75" x14ac:dyDescent="0.25">
      <c r="B11" s="23" t="s">
        <v>68</v>
      </c>
      <c r="C11" s="184" t="s">
        <v>72</v>
      </c>
      <c r="D11" s="145" t="s">
        <v>73</v>
      </c>
      <c r="E11" s="40" t="s">
        <v>562</v>
      </c>
      <c r="F11" s="16"/>
      <c r="G11" s="74" t="s">
        <v>564</v>
      </c>
      <c r="H11" s="36" t="s">
        <v>565</v>
      </c>
      <c r="I11" s="185">
        <v>8066</v>
      </c>
      <c r="J11" s="52" t="s">
        <v>559</v>
      </c>
      <c r="K11" s="52" t="s">
        <v>559</v>
      </c>
      <c r="L11" s="18"/>
      <c r="M11" s="14"/>
      <c r="N11" s="40"/>
      <c r="O11" s="16"/>
      <c r="P11" s="19"/>
      <c r="Q11" s="18"/>
      <c r="R11" s="94"/>
      <c r="S11" s="16"/>
      <c r="T11" s="20"/>
      <c r="U11" s="21"/>
      <c r="V11" s="22"/>
      <c r="W11" s="15"/>
      <c r="X11" s="16"/>
      <c r="Y11" s="20"/>
      <c r="Z11" s="21"/>
      <c r="AA11" s="22"/>
      <c r="AB11" s="14"/>
      <c r="AC11" s="16"/>
      <c r="AD11" s="16"/>
      <c r="AE11" s="19"/>
      <c r="AF11" s="22"/>
      <c r="AG11" s="51"/>
      <c r="AH11" s="51"/>
      <c r="AI11" s="51"/>
      <c r="AJ11" s="21"/>
      <c r="AK11" s="51"/>
      <c r="AL11" s="16"/>
      <c r="AM11" s="20"/>
      <c r="AN11" s="21"/>
    </row>
    <row r="12" spans="2:40" s="146" customFormat="1" ht="204" x14ac:dyDescent="0.25">
      <c r="B12" s="23" t="s">
        <v>71</v>
      </c>
      <c r="C12" s="184" t="s">
        <v>75</v>
      </c>
      <c r="D12" s="145" t="s">
        <v>76</v>
      </c>
      <c r="E12" s="40" t="s">
        <v>562</v>
      </c>
      <c r="F12" s="16" t="s">
        <v>670</v>
      </c>
      <c r="G12" s="74" t="s">
        <v>564</v>
      </c>
      <c r="H12" s="36" t="s">
        <v>565</v>
      </c>
      <c r="I12" s="185">
        <v>41270</v>
      </c>
      <c r="J12" s="40">
        <v>41270</v>
      </c>
      <c r="K12" s="52" t="s">
        <v>559</v>
      </c>
      <c r="L12" s="18"/>
      <c r="M12" s="14"/>
      <c r="N12" s="40"/>
      <c r="O12" s="16"/>
      <c r="P12" s="19"/>
      <c r="Q12" s="18"/>
      <c r="R12" s="94"/>
      <c r="S12" s="16"/>
      <c r="T12" s="20"/>
      <c r="U12" s="21"/>
      <c r="V12" s="22"/>
      <c r="W12" s="15"/>
      <c r="X12" s="16"/>
      <c r="Y12" s="20"/>
      <c r="Z12" s="21"/>
      <c r="AA12" s="22"/>
      <c r="AB12" s="14"/>
      <c r="AC12" s="16"/>
      <c r="AD12" s="16"/>
      <c r="AE12" s="19"/>
      <c r="AF12" s="22"/>
      <c r="AG12" s="51"/>
      <c r="AH12" s="51"/>
      <c r="AI12" s="51"/>
      <c r="AJ12" s="21"/>
      <c r="AK12" s="51"/>
      <c r="AL12" s="16"/>
      <c r="AM12" s="20"/>
      <c r="AN12" s="21"/>
    </row>
    <row r="13" spans="2:40" s="146" customFormat="1" ht="76.5" x14ac:dyDescent="0.25">
      <c r="B13" s="23" t="s">
        <v>74</v>
      </c>
      <c r="C13" s="184" t="s">
        <v>78</v>
      </c>
      <c r="D13" s="145" t="s">
        <v>79</v>
      </c>
      <c r="E13" s="40" t="s">
        <v>562</v>
      </c>
      <c r="F13" s="16" t="s">
        <v>1036</v>
      </c>
      <c r="G13" s="74" t="s">
        <v>564</v>
      </c>
      <c r="H13" s="36" t="s">
        <v>565</v>
      </c>
      <c r="I13" s="186">
        <v>47247.5</v>
      </c>
      <c r="J13" s="40">
        <v>47247.5</v>
      </c>
      <c r="K13" s="52" t="s">
        <v>560</v>
      </c>
      <c r="L13" s="18"/>
      <c r="M13" s="14"/>
      <c r="N13" s="40"/>
      <c r="O13" s="16"/>
      <c r="P13" s="19"/>
      <c r="Q13" s="18"/>
      <c r="R13" s="94"/>
      <c r="S13" s="16"/>
      <c r="T13" s="20"/>
      <c r="U13" s="21"/>
      <c r="V13" s="22"/>
      <c r="W13" s="15"/>
      <c r="X13" s="16"/>
      <c r="Y13" s="20"/>
      <c r="Z13" s="21"/>
      <c r="AA13" s="22"/>
      <c r="AB13" s="14"/>
      <c r="AC13" s="16"/>
      <c r="AD13" s="16"/>
      <c r="AE13" s="19"/>
      <c r="AF13" s="22"/>
      <c r="AG13" s="51"/>
      <c r="AH13" s="51"/>
      <c r="AI13" s="51"/>
      <c r="AJ13" s="21"/>
      <c r="AK13" s="51"/>
      <c r="AL13" s="16"/>
      <c r="AM13" s="20"/>
      <c r="AN13" s="21"/>
    </row>
    <row r="14" spans="2:40" s="146" customFormat="1" ht="204" x14ac:dyDescent="0.25">
      <c r="B14" s="23" t="s">
        <v>77</v>
      </c>
      <c r="C14" s="184" t="s">
        <v>81</v>
      </c>
      <c r="D14" s="145" t="s">
        <v>82</v>
      </c>
      <c r="E14" s="40" t="s">
        <v>562</v>
      </c>
      <c r="F14" s="16"/>
      <c r="G14" s="74" t="s">
        <v>564</v>
      </c>
      <c r="H14" s="36" t="s">
        <v>565</v>
      </c>
      <c r="I14" s="187">
        <v>41010</v>
      </c>
      <c r="J14" s="52">
        <v>41010</v>
      </c>
      <c r="K14" s="52" t="s">
        <v>559</v>
      </c>
      <c r="L14" s="18"/>
      <c r="M14" s="14"/>
      <c r="N14" s="40"/>
      <c r="O14" s="16"/>
      <c r="P14" s="19"/>
      <c r="Q14" s="18"/>
      <c r="R14" s="94"/>
      <c r="S14" s="16"/>
      <c r="T14" s="20"/>
      <c r="U14" s="21"/>
      <c r="V14" s="22"/>
      <c r="W14" s="15"/>
      <c r="X14" s="16"/>
      <c r="Y14" s="20"/>
      <c r="Z14" s="21"/>
      <c r="AA14" s="22"/>
      <c r="AB14" s="14"/>
      <c r="AC14" s="16"/>
      <c r="AD14" s="16"/>
      <c r="AE14" s="19"/>
      <c r="AF14" s="22"/>
      <c r="AG14" s="51"/>
      <c r="AH14" s="51"/>
      <c r="AI14" s="51"/>
      <c r="AJ14" s="21"/>
      <c r="AK14" s="51"/>
      <c r="AL14" s="16"/>
      <c r="AM14" s="20"/>
      <c r="AN14" s="21"/>
    </row>
    <row r="15" spans="2:40" s="146" customFormat="1" ht="140.25" x14ac:dyDescent="0.25">
      <c r="B15" s="23" t="s">
        <v>80</v>
      </c>
      <c r="C15" s="184" t="s">
        <v>84</v>
      </c>
      <c r="D15" s="145" t="s">
        <v>85</v>
      </c>
      <c r="E15" s="40" t="s">
        <v>562</v>
      </c>
      <c r="F15" s="16" t="s">
        <v>1037</v>
      </c>
      <c r="G15" s="74" t="s">
        <v>564</v>
      </c>
      <c r="H15" s="36" t="s">
        <v>565</v>
      </c>
      <c r="I15" s="186">
        <v>45383.5</v>
      </c>
      <c r="J15" s="40">
        <v>45383</v>
      </c>
      <c r="K15" s="52" t="s">
        <v>559</v>
      </c>
      <c r="L15" s="18"/>
      <c r="M15" s="14"/>
      <c r="N15" s="40"/>
      <c r="O15" s="16"/>
      <c r="P15" s="19"/>
      <c r="Q15" s="18"/>
      <c r="R15" s="94"/>
      <c r="S15" s="16"/>
      <c r="T15" s="20"/>
      <c r="U15" s="21"/>
      <c r="V15" s="22"/>
      <c r="W15" s="15"/>
      <c r="X15" s="16"/>
      <c r="Y15" s="20"/>
      <c r="Z15" s="21"/>
      <c r="AA15" s="22"/>
      <c r="AB15" s="14"/>
      <c r="AC15" s="16"/>
      <c r="AD15" s="16"/>
      <c r="AE15" s="19"/>
      <c r="AF15" s="22"/>
      <c r="AG15" s="51"/>
      <c r="AH15" s="51"/>
      <c r="AI15" s="51"/>
      <c r="AJ15" s="21"/>
      <c r="AK15" s="51"/>
      <c r="AL15" s="16"/>
      <c r="AM15" s="20"/>
      <c r="AN15" s="21"/>
    </row>
    <row r="16" spans="2:40" s="146" customFormat="1" ht="127.5" x14ac:dyDescent="0.25">
      <c r="B16" s="23" t="s">
        <v>83</v>
      </c>
      <c r="C16" s="149" t="s">
        <v>87</v>
      </c>
      <c r="D16" s="24" t="s">
        <v>88</v>
      </c>
      <c r="E16" s="40" t="s">
        <v>562</v>
      </c>
      <c r="F16" s="16" t="s">
        <v>1038</v>
      </c>
      <c r="G16" s="74" t="s">
        <v>564</v>
      </c>
      <c r="H16" s="36" t="s">
        <v>565</v>
      </c>
      <c r="I16" s="185">
        <v>155697</v>
      </c>
      <c r="J16" s="40">
        <v>155697</v>
      </c>
      <c r="K16" s="52" t="s">
        <v>559</v>
      </c>
      <c r="L16" s="18"/>
      <c r="M16" s="14"/>
      <c r="N16" s="40"/>
      <c r="O16" s="16"/>
      <c r="P16" s="19"/>
      <c r="Q16" s="18"/>
      <c r="R16" s="94"/>
      <c r="S16" s="16"/>
      <c r="T16" s="20"/>
      <c r="U16" s="21"/>
      <c r="V16" s="22"/>
      <c r="W16" s="15"/>
      <c r="X16" s="16"/>
      <c r="Y16" s="20"/>
      <c r="Z16" s="21"/>
      <c r="AA16" s="22"/>
      <c r="AB16" s="14"/>
      <c r="AC16" s="16"/>
      <c r="AD16" s="16"/>
      <c r="AE16" s="19"/>
      <c r="AF16" s="22"/>
      <c r="AG16" s="51"/>
      <c r="AH16" s="51"/>
      <c r="AI16" s="51"/>
      <c r="AJ16" s="21"/>
      <c r="AK16" s="51"/>
      <c r="AL16" s="16"/>
      <c r="AM16" s="20"/>
      <c r="AN16" s="21"/>
    </row>
    <row r="17" spans="2:40" s="146" customFormat="1" ht="102" x14ac:dyDescent="0.25">
      <c r="B17" s="23" t="s">
        <v>86</v>
      </c>
      <c r="C17" s="149" t="s">
        <v>90</v>
      </c>
      <c r="D17" s="24" t="s">
        <v>91</v>
      </c>
      <c r="E17" s="40" t="s">
        <v>570</v>
      </c>
      <c r="F17" s="16" t="s">
        <v>1039</v>
      </c>
      <c r="G17" s="74" t="s">
        <v>566</v>
      </c>
      <c r="H17" s="36" t="s">
        <v>567</v>
      </c>
      <c r="I17" s="185">
        <v>7431</v>
      </c>
      <c r="J17" s="40">
        <v>7413</v>
      </c>
      <c r="K17" s="40">
        <v>7256.8</v>
      </c>
      <c r="L17" s="18"/>
      <c r="M17" s="14"/>
      <c r="N17" s="40"/>
      <c r="O17" s="16"/>
      <c r="P17" s="19"/>
      <c r="Q17" s="18"/>
      <c r="R17" s="94"/>
      <c r="S17" s="16"/>
      <c r="T17" s="20"/>
      <c r="U17" s="21"/>
      <c r="V17" s="22"/>
      <c r="W17" s="15"/>
      <c r="X17" s="16"/>
      <c r="Y17" s="20"/>
      <c r="Z17" s="21"/>
      <c r="AA17" s="22"/>
      <c r="AB17" s="14"/>
      <c r="AC17" s="16"/>
      <c r="AD17" s="16"/>
      <c r="AE17" s="19"/>
      <c r="AF17" s="22"/>
      <c r="AG17" s="51"/>
      <c r="AH17" s="51"/>
      <c r="AI17" s="51"/>
      <c r="AJ17" s="21"/>
      <c r="AK17" s="51"/>
      <c r="AL17" s="16"/>
      <c r="AM17" s="20"/>
      <c r="AN17" s="21"/>
    </row>
    <row r="18" spans="2:40" s="146" customFormat="1" ht="102" x14ac:dyDescent="0.25">
      <c r="B18" s="23" t="s">
        <v>89</v>
      </c>
      <c r="C18" s="149" t="s">
        <v>93</v>
      </c>
      <c r="D18" s="24" t="s">
        <v>94</v>
      </c>
      <c r="E18" s="40" t="s">
        <v>562</v>
      </c>
      <c r="F18" s="16" t="s">
        <v>1040</v>
      </c>
      <c r="G18" s="74" t="s">
        <v>566</v>
      </c>
      <c r="H18" s="36" t="s">
        <v>567</v>
      </c>
      <c r="I18" s="186">
        <v>3709</v>
      </c>
      <c r="J18" s="40">
        <v>1208.55</v>
      </c>
      <c r="K18" s="52" t="s">
        <v>559</v>
      </c>
      <c r="L18" s="18"/>
      <c r="M18" s="14"/>
      <c r="N18" s="40"/>
      <c r="O18" s="16"/>
      <c r="P18" s="19"/>
      <c r="Q18" s="18"/>
      <c r="R18" s="94"/>
      <c r="S18" s="16"/>
      <c r="T18" s="20"/>
      <c r="U18" s="21"/>
      <c r="V18" s="22"/>
      <c r="W18" s="15"/>
      <c r="X18" s="16"/>
      <c r="Y18" s="20"/>
      <c r="Z18" s="21"/>
      <c r="AA18" s="22"/>
      <c r="AB18" s="14"/>
      <c r="AC18" s="16"/>
      <c r="AD18" s="16"/>
      <c r="AE18" s="19"/>
      <c r="AF18" s="22"/>
      <c r="AG18" s="51"/>
      <c r="AH18" s="51"/>
      <c r="AI18" s="51"/>
      <c r="AJ18" s="21"/>
      <c r="AK18" s="51"/>
      <c r="AL18" s="16"/>
      <c r="AM18" s="20"/>
      <c r="AN18" s="21"/>
    </row>
    <row r="19" spans="2:40" s="146" customFormat="1" ht="76.5" x14ac:dyDescent="0.25">
      <c r="B19" s="23" t="s">
        <v>92</v>
      </c>
      <c r="C19" s="149" t="s">
        <v>96</v>
      </c>
      <c r="D19" s="24" t="s">
        <v>97</v>
      </c>
      <c r="E19" s="40" t="s">
        <v>562</v>
      </c>
      <c r="F19" s="16"/>
      <c r="G19" s="74" t="s">
        <v>564</v>
      </c>
      <c r="H19" s="36" t="s">
        <v>565</v>
      </c>
      <c r="I19" s="186">
        <v>104492</v>
      </c>
      <c r="J19" s="52" t="s">
        <v>559</v>
      </c>
      <c r="K19" s="52" t="s">
        <v>559</v>
      </c>
      <c r="L19" s="18"/>
      <c r="M19" s="14"/>
      <c r="N19" s="40"/>
      <c r="O19" s="16"/>
      <c r="P19" s="19"/>
      <c r="Q19" s="18"/>
      <c r="R19" s="94"/>
      <c r="S19" s="16"/>
      <c r="T19" s="20"/>
      <c r="U19" s="21"/>
      <c r="V19" s="22"/>
      <c r="W19" s="15"/>
      <c r="X19" s="16"/>
      <c r="Y19" s="20"/>
      <c r="Z19" s="21"/>
      <c r="AA19" s="22"/>
      <c r="AB19" s="14"/>
      <c r="AC19" s="16"/>
      <c r="AD19" s="16"/>
      <c r="AE19" s="19"/>
      <c r="AF19" s="22"/>
      <c r="AG19" s="51"/>
      <c r="AH19" s="51"/>
      <c r="AI19" s="51"/>
      <c r="AJ19" s="21"/>
      <c r="AK19" s="51"/>
      <c r="AL19" s="16"/>
      <c r="AM19" s="20"/>
      <c r="AN19" s="21"/>
    </row>
    <row r="20" spans="2:40" s="146" customFormat="1" ht="153" x14ac:dyDescent="0.25">
      <c r="B20" s="23" t="s">
        <v>95</v>
      </c>
      <c r="C20" s="149" t="s">
        <v>98</v>
      </c>
      <c r="D20" s="24" t="s">
        <v>99</v>
      </c>
      <c r="E20" s="40" t="s">
        <v>562</v>
      </c>
      <c r="F20" s="16"/>
      <c r="G20" s="74" t="s">
        <v>564</v>
      </c>
      <c r="H20" s="36" t="s">
        <v>565</v>
      </c>
      <c r="I20" s="185">
        <v>11807</v>
      </c>
      <c r="J20" s="52" t="s">
        <v>559</v>
      </c>
      <c r="K20" s="52" t="s">
        <v>559</v>
      </c>
      <c r="L20" s="18"/>
      <c r="M20" s="14"/>
      <c r="N20" s="40"/>
      <c r="O20" s="16"/>
      <c r="P20" s="19"/>
      <c r="Q20" s="18"/>
      <c r="R20" s="94"/>
      <c r="S20" s="16"/>
      <c r="T20" s="20"/>
      <c r="U20" s="21"/>
      <c r="V20" s="22"/>
      <c r="W20" s="15"/>
      <c r="X20" s="16"/>
      <c r="Y20" s="20"/>
      <c r="Z20" s="21"/>
      <c r="AA20" s="22"/>
      <c r="AB20" s="14"/>
      <c r="AC20" s="16"/>
      <c r="AD20" s="16"/>
      <c r="AE20" s="19"/>
      <c r="AF20" s="22"/>
      <c r="AG20" s="51"/>
      <c r="AH20" s="51"/>
      <c r="AI20" s="51"/>
      <c r="AJ20" s="21"/>
      <c r="AK20" s="51"/>
      <c r="AL20" s="16"/>
      <c r="AM20" s="20"/>
      <c r="AN20" s="21"/>
    </row>
    <row r="21" spans="2:40" s="75" customFormat="1" x14ac:dyDescent="0.25">
      <c r="B21" s="110" t="s">
        <v>101</v>
      </c>
      <c r="C21" s="285" t="s">
        <v>100</v>
      </c>
      <c r="D21" s="286"/>
      <c r="E21" s="286"/>
      <c r="F21" s="286"/>
      <c r="G21" s="286"/>
      <c r="H21" s="286"/>
      <c r="I21" s="286"/>
      <c r="J21" s="286"/>
      <c r="K21" s="286"/>
      <c r="L21" s="286"/>
      <c r="M21" s="286"/>
      <c r="N21" s="286"/>
      <c r="O21" s="286"/>
      <c r="P21" s="286"/>
      <c r="Q21" s="286"/>
      <c r="R21" s="286"/>
      <c r="S21" s="286"/>
      <c r="T21" s="286"/>
      <c r="U21" s="286"/>
      <c r="V21" s="286"/>
      <c r="W21" s="286"/>
      <c r="X21" s="286"/>
      <c r="Y21" s="286"/>
      <c r="Z21" s="286"/>
      <c r="AA21" s="286"/>
      <c r="AB21" s="286"/>
      <c r="AC21" s="286"/>
      <c r="AD21" s="286"/>
      <c r="AE21" s="286"/>
      <c r="AF21" s="286"/>
      <c r="AG21" s="286"/>
      <c r="AH21" s="286"/>
      <c r="AI21" s="286"/>
      <c r="AJ21" s="286"/>
      <c r="AK21" s="286"/>
      <c r="AL21" s="286"/>
      <c r="AM21" s="286"/>
      <c r="AN21" s="287"/>
    </row>
    <row r="22" spans="2:40" s="146" customFormat="1" ht="76.5" x14ac:dyDescent="0.25">
      <c r="B22" s="23" t="s">
        <v>108</v>
      </c>
      <c r="C22" s="188" t="s">
        <v>109</v>
      </c>
      <c r="D22" s="24" t="s">
        <v>110</v>
      </c>
      <c r="E22" s="40" t="s">
        <v>562</v>
      </c>
      <c r="F22" s="16" t="s">
        <v>1044</v>
      </c>
      <c r="G22" s="74" t="s">
        <v>564</v>
      </c>
      <c r="H22" s="36" t="s">
        <v>568</v>
      </c>
      <c r="I22" s="185">
        <v>40000</v>
      </c>
      <c r="J22" s="35">
        <v>46376.3</v>
      </c>
      <c r="K22" s="50" t="s">
        <v>559</v>
      </c>
      <c r="L22" s="189"/>
      <c r="M22" s="14"/>
      <c r="N22" s="40"/>
      <c r="O22" s="16"/>
      <c r="P22" s="19"/>
      <c r="Q22" s="18"/>
      <c r="R22" s="94"/>
      <c r="S22" s="16"/>
      <c r="T22" s="20"/>
      <c r="U22" s="21"/>
      <c r="V22" s="22"/>
      <c r="W22" s="15"/>
      <c r="X22" s="16"/>
      <c r="Y22" s="20"/>
      <c r="Z22" s="21"/>
      <c r="AA22" s="22"/>
      <c r="AB22" s="14"/>
      <c r="AC22" s="16"/>
      <c r="AD22" s="16"/>
      <c r="AE22" s="19"/>
      <c r="AF22" s="22"/>
      <c r="AG22" s="51"/>
      <c r="AH22" s="51"/>
      <c r="AI22" s="51"/>
      <c r="AJ22" s="21"/>
      <c r="AK22" s="51"/>
      <c r="AL22" s="16"/>
      <c r="AM22" s="20"/>
      <c r="AN22" s="21"/>
    </row>
    <row r="23" spans="2:40" s="146" customFormat="1" ht="89.25" x14ac:dyDescent="0.25">
      <c r="B23" s="23" t="s">
        <v>112</v>
      </c>
      <c r="C23" s="188" t="s">
        <v>113</v>
      </c>
      <c r="D23" s="24" t="s">
        <v>114</v>
      </c>
      <c r="E23" s="40" t="s">
        <v>562</v>
      </c>
      <c r="F23" s="16" t="s">
        <v>1045</v>
      </c>
      <c r="G23" s="74" t="s">
        <v>564</v>
      </c>
      <c r="H23" s="36" t="s">
        <v>569</v>
      </c>
      <c r="I23" s="173">
        <v>62131</v>
      </c>
      <c r="J23" s="173">
        <v>61256.7</v>
      </c>
      <c r="K23" s="190">
        <v>61256.7</v>
      </c>
      <c r="L23" s="106"/>
      <c r="M23" s="14"/>
      <c r="N23" s="40"/>
      <c r="O23" s="16"/>
      <c r="P23" s="19"/>
      <c r="Q23" s="18"/>
      <c r="R23" s="94"/>
      <c r="S23" s="16"/>
      <c r="T23" s="20"/>
      <c r="U23" s="21"/>
      <c r="V23" s="22"/>
      <c r="W23" s="15"/>
      <c r="X23" s="16"/>
      <c r="Y23" s="20"/>
      <c r="Z23" s="21"/>
      <c r="AA23" s="22"/>
      <c r="AB23" s="14"/>
      <c r="AC23" s="16"/>
      <c r="AD23" s="16"/>
      <c r="AE23" s="19"/>
      <c r="AF23" s="22"/>
      <c r="AG23" s="51"/>
      <c r="AH23" s="51"/>
      <c r="AI23" s="51"/>
      <c r="AJ23" s="21"/>
      <c r="AK23" s="51"/>
      <c r="AL23" s="16"/>
      <c r="AM23" s="20"/>
      <c r="AN23" s="21"/>
    </row>
    <row r="24" spans="2:40" s="146" customFormat="1" ht="204" x14ac:dyDescent="0.25">
      <c r="B24" s="23" t="s">
        <v>115</v>
      </c>
      <c r="C24" s="188" t="s">
        <v>116</v>
      </c>
      <c r="D24" s="24" t="s">
        <v>117</v>
      </c>
      <c r="E24" s="40" t="s">
        <v>562</v>
      </c>
      <c r="F24" s="16" t="s">
        <v>1046</v>
      </c>
      <c r="G24" s="74" t="s">
        <v>564</v>
      </c>
      <c r="H24" s="36" t="s">
        <v>569</v>
      </c>
      <c r="I24" s="185">
        <v>60000</v>
      </c>
      <c r="J24" s="35">
        <v>60700</v>
      </c>
      <c r="K24" s="50" t="s">
        <v>559</v>
      </c>
      <c r="L24" s="189"/>
      <c r="M24" s="14"/>
      <c r="N24" s="40"/>
      <c r="O24" s="16"/>
      <c r="P24" s="19"/>
      <c r="Q24" s="18"/>
      <c r="R24" s="94"/>
      <c r="S24" s="16"/>
      <c r="T24" s="20"/>
      <c r="U24" s="21"/>
      <c r="V24" s="22"/>
      <c r="W24" s="15"/>
      <c r="X24" s="16"/>
      <c r="Y24" s="20"/>
      <c r="Z24" s="21"/>
      <c r="AA24" s="22"/>
      <c r="AB24" s="14"/>
      <c r="AC24" s="16"/>
      <c r="AD24" s="16"/>
      <c r="AE24" s="19"/>
      <c r="AF24" s="22"/>
      <c r="AG24" s="51"/>
      <c r="AH24" s="51"/>
      <c r="AI24" s="51"/>
      <c r="AJ24" s="21"/>
      <c r="AK24" s="51"/>
      <c r="AL24" s="16"/>
      <c r="AM24" s="20"/>
      <c r="AN24" s="21"/>
    </row>
    <row r="25" spans="2:40" s="146" customFormat="1" ht="165.75" x14ac:dyDescent="0.25">
      <c r="B25" s="191" t="s">
        <v>118</v>
      </c>
      <c r="C25" s="188" t="s">
        <v>119</v>
      </c>
      <c r="D25" s="145" t="s">
        <v>120</v>
      </c>
      <c r="E25" s="40" t="s">
        <v>562</v>
      </c>
      <c r="F25" s="16" t="s">
        <v>1080</v>
      </c>
      <c r="G25" s="74" t="s">
        <v>564</v>
      </c>
      <c r="H25" s="36" t="s">
        <v>568</v>
      </c>
      <c r="I25" s="185">
        <v>400000</v>
      </c>
      <c r="J25" s="179">
        <v>400690.55</v>
      </c>
      <c r="K25" s="50" t="s">
        <v>559</v>
      </c>
      <c r="L25" s="189"/>
      <c r="M25" s="14"/>
      <c r="N25" s="40"/>
      <c r="O25" s="16"/>
      <c r="P25" s="19"/>
      <c r="Q25" s="18"/>
      <c r="R25" s="94"/>
      <c r="S25" s="16"/>
      <c r="T25" s="20"/>
      <c r="U25" s="21"/>
      <c r="V25" s="22"/>
      <c r="W25" s="15"/>
      <c r="X25" s="16"/>
      <c r="Y25" s="20"/>
      <c r="Z25" s="21"/>
      <c r="AA25" s="22"/>
      <c r="AB25" s="14"/>
      <c r="AC25" s="16"/>
      <c r="AD25" s="16"/>
      <c r="AE25" s="19"/>
      <c r="AF25" s="22"/>
      <c r="AG25" s="51"/>
      <c r="AH25" s="51"/>
      <c r="AI25" s="51"/>
      <c r="AJ25" s="21"/>
      <c r="AK25" s="51"/>
      <c r="AL25" s="16"/>
      <c r="AM25" s="20"/>
      <c r="AN25" s="21"/>
    </row>
    <row r="26" spans="2:40" s="146" customFormat="1" ht="153" x14ac:dyDescent="0.25">
      <c r="B26" s="191" t="s">
        <v>121</v>
      </c>
      <c r="C26" s="188" t="s">
        <v>122</v>
      </c>
      <c r="D26" s="145" t="s">
        <v>123</v>
      </c>
      <c r="E26" s="40" t="s">
        <v>562</v>
      </c>
      <c r="F26" s="16" t="s">
        <v>671</v>
      </c>
      <c r="G26" s="74" t="s">
        <v>564</v>
      </c>
      <c r="H26" s="36" t="s">
        <v>568</v>
      </c>
      <c r="I26" s="185">
        <v>15828</v>
      </c>
      <c r="J26" s="35">
        <v>18797.53</v>
      </c>
      <c r="K26" s="50" t="s">
        <v>1042</v>
      </c>
      <c r="L26" s="189"/>
      <c r="M26" s="14"/>
      <c r="N26" s="40"/>
      <c r="O26" s="16"/>
      <c r="P26" s="19"/>
      <c r="Q26" s="18"/>
      <c r="R26" s="94"/>
      <c r="S26" s="16"/>
      <c r="T26" s="20"/>
      <c r="U26" s="21"/>
      <c r="V26" s="22"/>
      <c r="W26" s="15"/>
      <c r="X26" s="16"/>
      <c r="Y26" s="20"/>
      <c r="Z26" s="21"/>
      <c r="AA26" s="22"/>
      <c r="AB26" s="14"/>
      <c r="AC26" s="16"/>
      <c r="AD26" s="16"/>
      <c r="AE26" s="19"/>
      <c r="AF26" s="22"/>
      <c r="AG26" s="51"/>
      <c r="AH26" s="51"/>
      <c r="AI26" s="51"/>
      <c r="AJ26" s="21"/>
      <c r="AK26" s="51"/>
      <c r="AL26" s="16"/>
      <c r="AM26" s="20"/>
      <c r="AN26" s="21"/>
    </row>
    <row r="27" spans="2:40" s="146" customFormat="1" ht="153" x14ac:dyDescent="0.25">
      <c r="B27" s="191" t="s">
        <v>124</v>
      </c>
      <c r="C27" s="188" t="s">
        <v>125</v>
      </c>
      <c r="D27" s="145" t="s">
        <v>126</v>
      </c>
      <c r="E27" s="40" t="s">
        <v>562</v>
      </c>
      <c r="F27" s="16" t="s">
        <v>1047</v>
      </c>
      <c r="G27" s="74" t="s">
        <v>566</v>
      </c>
      <c r="H27" s="36" t="s">
        <v>567</v>
      </c>
      <c r="I27" s="185">
        <v>1454</v>
      </c>
      <c r="J27" s="40">
        <v>1486.27</v>
      </c>
      <c r="K27" s="59">
        <v>343.84</v>
      </c>
      <c r="L27" s="185"/>
      <c r="M27" s="14"/>
      <c r="N27" s="40"/>
      <c r="O27" s="16"/>
      <c r="P27" s="19"/>
      <c r="Q27" s="18"/>
      <c r="R27" s="94"/>
      <c r="S27" s="16"/>
      <c r="T27" s="20"/>
      <c r="U27" s="21"/>
      <c r="V27" s="22"/>
      <c r="W27" s="15"/>
      <c r="X27" s="16"/>
      <c r="Y27" s="20"/>
      <c r="Z27" s="21"/>
      <c r="AA27" s="22"/>
      <c r="AB27" s="14"/>
      <c r="AC27" s="16"/>
      <c r="AD27" s="16"/>
      <c r="AE27" s="19"/>
      <c r="AF27" s="22"/>
      <c r="AG27" s="51"/>
      <c r="AH27" s="51"/>
      <c r="AI27" s="51"/>
      <c r="AJ27" s="21"/>
      <c r="AK27" s="51"/>
      <c r="AL27" s="16"/>
      <c r="AM27" s="20"/>
      <c r="AN27" s="21"/>
    </row>
    <row r="28" spans="2:40" s="75" customFormat="1" x14ac:dyDescent="0.25">
      <c r="B28" s="110" t="s">
        <v>133</v>
      </c>
      <c r="C28" s="285" t="s">
        <v>102</v>
      </c>
      <c r="D28" s="286"/>
      <c r="E28" s="286"/>
      <c r="F28" s="286"/>
      <c r="G28" s="286"/>
      <c r="H28" s="286"/>
      <c r="I28" s="286"/>
      <c r="J28" s="286"/>
      <c r="K28" s="286"/>
      <c r="L28" s="286"/>
      <c r="M28" s="286"/>
      <c r="N28" s="286"/>
      <c r="O28" s="286"/>
      <c r="P28" s="286"/>
      <c r="Q28" s="286"/>
      <c r="R28" s="286"/>
      <c r="S28" s="286"/>
      <c r="T28" s="286"/>
      <c r="U28" s="286"/>
      <c r="V28" s="286"/>
      <c r="W28" s="286"/>
      <c r="X28" s="286"/>
      <c r="Y28" s="286"/>
      <c r="Z28" s="286"/>
      <c r="AA28" s="286"/>
      <c r="AB28" s="286"/>
      <c r="AC28" s="286"/>
      <c r="AD28" s="286"/>
      <c r="AE28" s="286"/>
      <c r="AF28" s="286"/>
      <c r="AG28" s="286"/>
      <c r="AH28" s="286"/>
      <c r="AI28" s="286"/>
      <c r="AJ28" s="286"/>
      <c r="AK28" s="286"/>
      <c r="AL28" s="286"/>
      <c r="AM28" s="286"/>
      <c r="AN28" s="287"/>
    </row>
    <row r="29" spans="2:40" s="146" customFormat="1" ht="127.5" x14ac:dyDescent="0.25">
      <c r="B29" s="23" t="s">
        <v>103</v>
      </c>
      <c r="C29" s="184" t="s">
        <v>127</v>
      </c>
      <c r="D29" s="145" t="s">
        <v>128</v>
      </c>
      <c r="E29" s="40" t="s">
        <v>562</v>
      </c>
      <c r="F29" s="16" t="s">
        <v>1078</v>
      </c>
      <c r="G29" s="74" t="s">
        <v>564</v>
      </c>
      <c r="H29" s="36" t="s">
        <v>569</v>
      </c>
      <c r="I29" s="185">
        <v>4296</v>
      </c>
      <c r="J29" s="40">
        <v>4296</v>
      </c>
      <c r="K29" s="59">
        <v>5029.32</v>
      </c>
      <c r="L29" s="18"/>
      <c r="M29" s="14"/>
      <c r="N29" s="40"/>
      <c r="O29" s="16"/>
      <c r="P29" s="19"/>
      <c r="Q29" s="18"/>
      <c r="R29" s="94"/>
      <c r="S29" s="16"/>
      <c r="T29" s="20"/>
      <c r="U29" s="21"/>
      <c r="V29" s="22"/>
      <c r="W29" s="15"/>
      <c r="X29" s="16"/>
      <c r="Y29" s="20"/>
      <c r="Z29" s="21"/>
      <c r="AA29" s="22"/>
      <c r="AB29" s="14"/>
      <c r="AC29" s="16"/>
      <c r="AD29" s="16"/>
      <c r="AE29" s="19"/>
      <c r="AF29" s="22"/>
      <c r="AG29" s="51"/>
      <c r="AH29" s="51"/>
      <c r="AI29" s="51"/>
      <c r="AJ29" s="21"/>
      <c r="AK29" s="51"/>
      <c r="AL29" s="16"/>
      <c r="AM29" s="20"/>
      <c r="AN29" s="21"/>
    </row>
    <row r="30" spans="2:40" s="146" customFormat="1" ht="165.75" x14ac:dyDescent="0.25">
      <c r="B30" s="191" t="s">
        <v>129</v>
      </c>
      <c r="C30" s="184" t="s">
        <v>130</v>
      </c>
      <c r="D30" s="145" t="s">
        <v>131</v>
      </c>
      <c r="E30" s="40" t="s">
        <v>562</v>
      </c>
      <c r="F30" s="16" t="s">
        <v>1079</v>
      </c>
      <c r="G30" s="74" t="s">
        <v>564</v>
      </c>
      <c r="H30" s="36" t="s">
        <v>569</v>
      </c>
      <c r="I30" s="35">
        <v>2406.16</v>
      </c>
      <c r="J30" s="40">
        <v>2406.16</v>
      </c>
      <c r="K30" s="59">
        <v>2436.54</v>
      </c>
      <c r="L30" s="18"/>
      <c r="M30" s="14"/>
      <c r="N30" s="40"/>
      <c r="O30" s="16"/>
      <c r="P30" s="19"/>
      <c r="Q30" s="18"/>
      <c r="R30" s="94"/>
      <c r="S30" s="16"/>
      <c r="T30" s="20"/>
      <c r="U30" s="21"/>
      <c r="V30" s="22"/>
      <c r="W30" s="15"/>
      <c r="X30" s="16"/>
      <c r="Y30" s="20"/>
      <c r="Z30" s="21"/>
      <c r="AA30" s="22"/>
      <c r="AB30" s="14"/>
      <c r="AC30" s="16"/>
      <c r="AD30" s="16"/>
      <c r="AE30" s="19"/>
      <c r="AF30" s="22"/>
      <c r="AG30" s="51"/>
      <c r="AH30" s="51"/>
      <c r="AI30" s="51"/>
      <c r="AJ30" s="21"/>
      <c r="AK30" s="51"/>
      <c r="AL30" s="16"/>
      <c r="AM30" s="20"/>
      <c r="AN30" s="21"/>
    </row>
    <row r="31" spans="2:40" s="75" customFormat="1" x14ac:dyDescent="0.25">
      <c r="B31" s="111" t="s">
        <v>104</v>
      </c>
      <c r="C31" s="285" t="s">
        <v>106</v>
      </c>
      <c r="D31" s="286"/>
      <c r="E31" s="286"/>
      <c r="F31" s="286"/>
      <c r="G31" s="286"/>
      <c r="H31" s="286"/>
      <c r="I31" s="286"/>
      <c r="J31" s="286"/>
      <c r="K31" s="286"/>
      <c r="L31" s="286"/>
      <c r="M31" s="286"/>
      <c r="N31" s="286"/>
      <c r="O31" s="286"/>
      <c r="P31" s="286"/>
      <c r="Q31" s="286"/>
      <c r="R31" s="286"/>
      <c r="S31" s="286"/>
      <c r="T31" s="286"/>
      <c r="U31" s="286"/>
      <c r="V31" s="286"/>
      <c r="W31" s="286"/>
      <c r="X31" s="286"/>
      <c r="Y31" s="286"/>
      <c r="Z31" s="286"/>
      <c r="AA31" s="286"/>
      <c r="AB31" s="286"/>
      <c r="AC31" s="286"/>
      <c r="AD31" s="286"/>
      <c r="AE31" s="286"/>
      <c r="AF31" s="286"/>
      <c r="AG31" s="286"/>
      <c r="AH31" s="286"/>
      <c r="AI31" s="286"/>
      <c r="AJ31" s="286"/>
      <c r="AK31" s="286"/>
      <c r="AL31" s="286"/>
      <c r="AM31" s="286"/>
      <c r="AN31" s="287"/>
    </row>
    <row r="32" spans="2:40" s="75" customFormat="1" x14ac:dyDescent="0.25">
      <c r="B32" s="112" t="s">
        <v>105</v>
      </c>
      <c r="C32" s="285" t="s">
        <v>107</v>
      </c>
      <c r="D32" s="286"/>
      <c r="E32" s="286"/>
      <c r="F32" s="286"/>
      <c r="G32" s="286"/>
      <c r="H32" s="286"/>
      <c r="I32" s="286"/>
      <c r="J32" s="286"/>
      <c r="K32" s="286"/>
      <c r="L32" s="286"/>
      <c r="M32" s="286"/>
      <c r="N32" s="286"/>
      <c r="O32" s="286"/>
      <c r="P32" s="286"/>
      <c r="Q32" s="286"/>
      <c r="R32" s="286"/>
      <c r="S32" s="286"/>
      <c r="T32" s="286"/>
      <c r="U32" s="286"/>
      <c r="V32" s="286"/>
      <c r="W32" s="286"/>
      <c r="X32" s="286"/>
      <c r="Y32" s="286"/>
      <c r="Z32" s="286"/>
      <c r="AA32" s="286"/>
      <c r="AB32" s="286"/>
      <c r="AC32" s="286"/>
      <c r="AD32" s="286"/>
      <c r="AE32" s="286"/>
      <c r="AF32" s="286"/>
      <c r="AG32" s="286"/>
      <c r="AH32" s="286"/>
      <c r="AI32" s="286"/>
      <c r="AJ32" s="286"/>
      <c r="AK32" s="286"/>
      <c r="AL32" s="286"/>
      <c r="AM32" s="286"/>
      <c r="AN32" s="287"/>
    </row>
    <row r="33" spans="2:40" s="146" customFormat="1" ht="114.75" x14ac:dyDescent="0.25">
      <c r="B33" s="23" t="s">
        <v>134</v>
      </c>
      <c r="C33" s="145" t="s">
        <v>135</v>
      </c>
      <c r="D33" s="145" t="s">
        <v>136</v>
      </c>
      <c r="E33" s="39"/>
      <c r="F33" s="16" t="s">
        <v>1048</v>
      </c>
      <c r="G33" s="74" t="s">
        <v>571</v>
      </c>
      <c r="H33" s="36" t="s">
        <v>572</v>
      </c>
      <c r="I33" s="35">
        <v>30436</v>
      </c>
      <c r="J33" s="52">
        <v>31000</v>
      </c>
      <c r="K33" s="50" t="s">
        <v>559</v>
      </c>
      <c r="L33" s="106" t="s">
        <v>573</v>
      </c>
      <c r="M33" s="36" t="s">
        <v>574</v>
      </c>
      <c r="N33" s="52" t="s">
        <v>559</v>
      </c>
      <c r="O33" s="16"/>
      <c r="P33" s="19"/>
      <c r="Q33" s="18"/>
      <c r="R33" s="94"/>
      <c r="S33" s="16"/>
      <c r="T33" s="20"/>
      <c r="U33" s="21"/>
      <c r="V33" s="22"/>
      <c r="W33" s="15"/>
      <c r="X33" s="16"/>
      <c r="Y33" s="20"/>
      <c r="Z33" s="21"/>
      <c r="AA33" s="22"/>
      <c r="AB33" s="14"/>
      <c r="AC33" s="16"/>
      <c r="AD33" s="16"/>
      <c r="AE33" s="19"/>
      <c r="AF33" s="22"/>
      <c r="AG33" s="51"/>
      <c r="AH33" s="51"/>
      <c r="AI33" s="51"/>
      <c r="AJ33" s="21"/>
      <c r="AK33" s="51"/>
      <c r="AL33" s="16"/>
      <c r="AM33" s="20"/>
      <c r="AN33" s="21"/>
    </row>
    <row r="34" spans="2:40" s="146" customFormat="1" ht="114.75" x14ac:dyDescent="0.25">
      <c r="B34" s="191" t="s">
        <v>138</v>
      </c>
      <c r="C34" s="145" t="s">
        <v>139</v>
      </c>
      <c r="D34" s="145" t="s">
        <v>140</v>
      </c>
      <c r="E34" s="39"/>
      <c r="F34" s="16" t="s">
        <v>1049</v>
      </c>
      <c r="G34" s="74" t="s">
        <v>571</v>
      </c>
      <c r="H34" s="36" t="s">
        <v>572</v>
      </c>
      <c r="I34" s="35">
        <v>30436</v>
      </c>
      <c r="J34" s="52">
        <v>38109.300000000003</v>
      </c>
      <c r="K34" s="50" t="s">
        <v>559</v>
      </c>
      <c r="L34" s="106" t="s">
        <v>573</v>
      </c>
      <c r="M34" s="36" t="s">
        <v>574</v>
      </c>
      <c r="N34" s="52" t="s">
        <v>559</v>
      </c>
      <c r="O34" s="16"/>
      <c r="P34" s="19"/>
      <c r="Q34" s="18"/>
      <c r="R34" s="94"/>
      <c r="S34" s="16"/>
      <c r="T34" s="20"/>
      <c r="U34" s="21"/>
      <c r="V34" s="22"/>
      <c r="W34" s="15"/>
      <c r="X34" s="16"/>
      <c r="Y34" s="20"/>
      <c r="Z34" s="21"/>
      <c r="AA34" s="22"/>
      <c r="AB34" s="14"/>
      <c r="AC34" s="16"/>
      <c r="AD34" s="16"/>
      <c r="AE34" s="19"/>
      <c r="AF34" s="22"/>
      <c r="AG34" s="51"/>
      <c r="AH34" s="51"/>
      <c r="AI34" s="51"/>
      <c r="AJ34" s="21"/>
      <c r="AK34" s="51"/>
      <c r="AL34" s="16"/>
      <c r="AM34" s="20"/>
      <c r="AN34" s="21"/>
    </row>
    <row r="35" spans="2:40" s="146" customFormat="1" ht="114.75" x14ac:dyDescent="0.25">
      <c r="B35" s="191" t="s">
        <v>141</v>
      </c>
      <c r="C35" s="145" t="s">
        <v>142</v>
      </c>
      <c r="D35" s="145" t="s">
        <v>143</v>
      </c>
      <c r="E35" s="39"/>
      <c r="F35" s="16" t="s">
        <v>1050</v>
      </c>
      <c r="G35" s="74" t="s">
        <v>571</v>
      </c>
      <c r="H35" s="36" t="s">
        <v>572</v>
      </c>
      <c r="I35" s="35">
        <v>125870</v>
      </c>
      <c r="J35" s="35">
        <v>121293</v>
      </c>
      <c r="K35" s="50" t="s">
        <v>559</v>
      </c>
      <c r="L35" s="106" t="s">
        <v>573</v>
      </c>
      <c r="M35" s="36" t="s">
        <v>574</v>
      </c>
      <c r="N35" s="52" t="s">
        <v>559</v>
      </c>
      <c r="O35" s="16"/>
      <c r="P35" s="19"/>
      <c r="Q35" s="18"/>
      <c r="R35" s="94"/>
      <c r="S35" s="16"/>
      <c r="T35" s="20"/>
      <c r="U35" s="21"/>
      <c r="V35" s="22"/>
      <c r="W35" s="15"/>
      <c r="X35" s="16"/>
      <c r="Y35" s="20"/>
      <c r="Z35" s="21"/>
      <c r="AA35" s="22"/>
      <c r="AB35" s="14"/>
      <c r="AC35" s="16"/>
      <c r="AD35" s="16"/>
      <c r="AE35" s="19"/>
      <c r="AF35" s="22"/>
      <c r="AG35" s="51"/>
      <c r="AH35" s="51"/>
      <c r="AI35" s="51"/>
      <c r="AJ35" s="21"/>
      <c r="AK35" s="51"/>
      <c r="AL35" s="16"/>
      <c r="AM35" s="20"/>
      <c r="AN35" s="21"/>
    </row>
    <row r="36" spans="2:40" s="146" customFormat="1" ht="114.75" x14ac:dyDescent="0.25">
      <c r="B36" s="191" t="s">
        <v>145</v>
      </c>
      <c r="C36" s="145" t="s">
        <v>146</v>
      </c>
      <c r="D36" s="145" t="s">
        <v>147</v>
      </c>
      <c r="E36" s="39"/>
      <c r="F36" s="16" t="s">
        <v>1054</v>
      </c>
      <c r="G36" s="74" t="s">
        <v>571</v>
      </c>
      <c r="H36" s="36" t="s">
        <v>572</v>
      </c>
      <c r="I36" s="35">
        <v>49638</v>
      </c>
      <c r="J36" s="35">
        <v>74199.23</v>
      </c>
      <c r="K36" s="50" t="s">
        <v>559</v>
      </c>
      <c r="L36" s="106" t="s">
        <v>573</v>
      </c>
      <c r="M36" s="36" t="s">
        <v>574</v>
      </c>
      <c r="N36" s="52" t="s">
        <v>559</v>
      </c>
      <c r="O36" s="16"/>
      <c r="P36" s="19"/>
      <c r="Q36" s="18"/>
      <c r="R36" s="94"/>
      <c r="S36" s="16"/>
      <c r="T36" s="20"/>
      <c r="U36" s="21"/>
      <c r="V36" s="22"/>
      <c r="W36" s="15"/>
      <c r="X36" s="16"/>
      <c r="Y36" s="20"/>
      <c r="Z36" s="21"/>
      <c r="AA36" s="22"/>
      <c r="AB36" s="14"/>
      <c r="AC36" s="16"/>
      <c r="AD36" s="16"/>
      <c r="AE36" s="19"/>
      <c r="AF36" s="22"/>
      <c r="AG36" s="51"/>
      <c r="AH36" s="51"/>
      <c r="AI36" s="51"/>
      <c r="AJ36" s="21"/>
      <c r="AK36" s="51"/>
      <c r="AL36" s="16"/>
      <c r="AM36" s="20"/>
      <c r="AN36" s="21"/>
    </row>
    <row r="37" spans="2:40" s="146" customFormat="1" ht="114.75" x14ac:dyDescent="0.25">
      <c r="B37" s="191" t="s">
        <v>148</v>
      </c>
      <c r="C37" s="145" t="s">
        <v>149</v>
      </c>
      <c r="D37" s="145" t="s">
        <v>150</v>
      </c>
      <c r="E37" s="39"/>
      <c r="F37" s="16" t="s">
        <v>1053</v>
      </c>
      <c r="G37" s="74" t="s">
        <v>571</v>
      </c>
      <c r="H37" s="36" t="s">
        <v>572</v>
      </c>
      <c r="I37" s="35">
        <v>31369</v>
      </c>
      <c r="J37" s="35">
        <v>33056</v>
      </c>
      <c r="K37" s="50" t="s">
        <v>559</v>
      </c>
      <c r="L37" s="106" t="s">
        <v>573</v>
      </c>
      <c r="M37" s="36" t="s">
        <v>574</v>
      </c>
      <c r="N37" s="52" t="s">
        <v>559</v>
      </c>
      <c r="O37" s="16"/>
      <c r="P37" s="19"/>
      <c r="Q37" s="18"/>
      <c r="R37" s="94"/>
      <c r="S37" s="16"/>
      <c r="T37" s="20"/>
      <c r="U37" s="21"/>
      <c r="V37" s="22"/>
      <c r="W37" s="15"/>
      <c r="X37" s="16"/>
      <c r="Y37" s="20"/>
      <c r="Z37" s="21"/>
      <c r="AA37" s="22"/>
      <c r="AB37" s="14"/>
      <c r="AC37" s="16"/>
      <c r="AD37" s="16"/>
      <c r="AE37" s="19"/>
      <c r="AF37" s="22"/>
      <c r="AG37" s="51"/>
      <c r="AH37" s="51"/>
      <c r="AI37" s="51"/>
      <c r="AJ37" s="21"/>
      <c r="AK37" s="51"/>
      <c r="AL37" s="16"/>
      <c r="AM37" s="20"/>
      <c r="AN37" s="21"/>
    </row>
    <row r="38" spans="2:40" s="146" customFormat="1" ht="114.75" x14ac:dyDescent="0.25">
      <c r="B38" s="191" t="s">
        <v>151</v>
      </c>
      <c r="C38" s="145" t="s">
        <v>152</v>
      </c>
      <c r="D38" s="145" t="s">
        <v>153</v>
      </c>
      <c r="E38" s="39"/>
      <c r="F38" s="16" t="s">
        <v>1052</v>
      </c>
      <c r="G38" s="74" t="s">
        <v>571</v>
      </c>
      <c r="H38" s="36" t="s">
        <v>572</v>
      </c>
      <c r="I38" s="35">
        <v>3000</v>
      </c>
      <c r="J38" s="35">
        <v>73372</v>
      </c>
      <c r="K38" s="50" t="s">
        <v>559</v>
      </c>
      <c r="L38" s="106" t="s">
        <v>573</v>
      </c>
      <c r="M38" s="36" t="s">
        <v>574</v>
      </c>
      <c r="N38" s="40">
        <v>100</v>
      </c>
      <c r="O38" s="40">
        <v>245.72</v>
      </c>
      <c r="P38" s="52" t="s">
        <v>559</v>
      </c>
      <c r="Q38" s="18"/>
      <c r="R38" s="94"/>
      <c r="S38" s="16"/>
      <c r="T38" s="20"/>
      <c r="U38" s="21"/>
      <c r="V38" s="22"/>
      <c r="W38" s="15"/>
      <c r="X38" s="16"/>
      <c r="Y38" s="20"/>
      <c r="Z38" s="21"/>
      <c r="AA38" s="22"/>
      <c r="AB38" s="14"/>
      <c r="AC38" s="16"/>
      <c r="AD38" s="16"/>
      <c r="AE38" s="19"/>
      <c r="AF38" s="22"/>
      <c r="AG38" s="51"/>
      <c r="AH38" s="51"/>
      <c r="AI38" s="51"/>
      <c r="AJ38" s="21"/>
      <c r="AK38" s="51"/>
      <c r="AL38" s="16"/>
      <c r="AM38" s="20"/>
      <c r="AN38" s="21"/>
    </row>
    <row r="39" spans="2:40" s="146" customFormat="1" ht="114.75" x14ac:dyDescent="0.25">
      <c r="B39" s="191" t="s">
        <v>155</v>
      </c>
      <c r="C39" s="145" t="s">
        <v>156</v>
      </c>
      <c r="D39" s="145" t="s">
        <v>157</v>
      </c>
      <c r="E39" s="39"/>
      <c r="F39" s="16" t="s">
        <v>1055</v>
      </c>
      <c r="G39" s="74" t="s">
        <v>571</v>
      </c>
      <c r="H39" s="36" t="s">
        <v>572</v>
      </c>
      <c r="I39" s="35">
        <v>3000</v>
      </c>
      <c r="J39" s="35">
        <v>27941.64</v>
      </c>
      <c r="K39" s="50" t="s">
        <v>559</v>
      </c>
      <c r="L39" s="172" t="s">
        <v>573</v>
      </c>
      <c r="M39" s="24" t="s">
        <v>574</v>
      </c>
      <c r="N39" s="52" t="s">
        <v>559</v>
      </c>
      <c r="O39" s="192">
        <v>31.36</v>
      </c>
      <c r="P39" s="52" t="s">
        <v>559</v>
      </c>
      <c r="Q39" s="18"/>
      <c r="R39" s="94"/>
      <c r="S39" s="16"/>
      <c r="T39" s="20"/>
      <c r="U39" s="21"/>
      <c r="V39" s="22"/>
      <c r="W39" s="15"/>
      <c r="X39" s="16"/>
      <c r="Y39" s="20"/>
      <c r="Z39" s="21"/>
      <c r="AA39" s="22"/>
      <c r="AB39" s="14"/>
      <c r="AC39" s="16"/>
      <c r="AD39" s="16"/>
      <c r="AE39" s="19"/>
      <c r="AF39" s="22"/>
      <c r="AG39" s="51"/>
      <c r="AH39" s="51"/>
      <c r="AI39" s="51"/>
      <c r="AJ39" s="21"/>
      <c r="AK39" s="51"/>
      <c r="AL39" s="16"/>
      <c r="AM39" s="20"/>
      <c r="AN39" s="21"/>
    </row>
    <row r="40" spans="2:40" s="146" customFormat="1" ht="114.75" x14ac:dyDescent="0.25">
      <c r="B40" s="191" t="s">
        <v>158</v>
      </c>
      <c r="C40" s="145" t="s">
        <v>159</v>
      </c>
      <c r="D40" s="145" t="s">
        <v>160</v>
      </c>
      <c r="E40" s="39"/>
      <c r="F40" s="16" t="s">
        <v>1051</v>
      </c>
      <c r="G40" s="74" t="s">
        <v>571</v>
      </c>
      <c r="H40" s="36" t="s">
        <v>572</v>
      </c>
      <c r="I40" s="35">
        <v>6259</v>
      </c>
      <c r="J40" s="35">
        <v>6497</v>
      </c>
      <c r="K40" s="50" t="s">
        <v>559</v>
      </c>
      <c r="L40" s="106" t="s">
        <v>573</v>
      </c>
      <c r="M40" s="36" t="s">
        <v>574</v>
      </c>
      <c r="N40" s="40">
        <v>107.37</v>
      </c>
      <c r="O40" s="40">
        <v>138</v>
      </c>
      <c r="P40" s="52">
        <v>139</v>
      </c>
      <c r="Q40" s="18"/>
      <c r="R40" s="94"/>
      <c r="S40" s="16"/>
      <c r="T40" s="20"/>
      <c r="U40" s="21"/>
      <c r="V40" s="22"/>
      <c r="W40" s="15"/>
      <c r="X40" s="16"/>
      <c r="Y40" s="20"/>
      <c r="Z40" s="21"/>
      <c r="AA40" s="22"/>
      <c r="AB40" s="14"/>
      <c r="AC40" s="16"/>
      <c r="AD40" s="16"/>
      <c r="AE40" s="19"/>
      <c r="AF40" s="22"/>
      <c r="AG40" s="51"/>
      <c r="AH40" s="51"/>
      <c r="AI40" s="51"/>
      <c r="AJ40" s="21"/>
      <c r="AK40" s="51"/>
      <c r="AL40" s="16"/>
      <c r="AM40" s="20"/>
      <c r="AN40" s="21"/>
    </row>
    <row r="41" spans="2:40" s="146" customFormat="1" ht="114.75" x14ac:dyDescent="0.25">
      <c r="B41" s="191" t="s">
        <v>161</v>
      </c>
      <c r="C41" s="145" t="s">
        <v>162</v>
      </c>
      <c r="D41" s="145" t="s">
        <v>163</v>
      </c>
      <c r="E41" s="39"/>
      <c r="F41" s="16" t="s">
        <v>1043</v>
      </c>
      <c r="G41" s="74" t="s">
        <v>571</v>
      </c>
      <c r="H41" s="36" t="s">
        <v>572</v>
      </c>
      <c r="I41" s="35">
        <v>3000</v>
      </c>
      <c r="J41" s="35">
        <v>16920</v>
      </c>
      <c r="K41" s="50" t="s">
        <v>559</v>
      </c>
      <c r="L41" s="106" t="s">
        <v>573</v>
      </c>
      <c r="M41" s="36" t="s">
        <v>574</v>
      </c>
      <c r="N41" s="40">
        <v>594</v>
      </c>
      <c r="O41" s="40">
        <v>1108</v>
      </c>
      <c r="P41" s="52" t="s">
        <v>559</v>
      </c>
      <c r="Q41" s="18"/>
      <c r="R41" s="94"/>
      <c r="S41" s="16"/>
      <c r="T41" s="20"/>
      <c r="U41" s="21"/>
      <c r="V41" s="22"/>
      <c r="W41" s="15"/>
      <c r="X41" s="16"/>
      <c r="Y41" s="20"/>
      <c r="Z41" s="21"/>
      <c r="AA41" s="22"/>
      <c r="AB41" s="14"/>
      <c r="AC41" s="16"/>
      <c r="AD41" s="16"/>
      <c r="AE41" s="19"/>
      <c r="AF41" s="22"/>
      <c r="AG41" s="51"/>
      <c r="AH41" s="51"/>
      <c r="AI41" s="51"/>
      <c r="AJ41" s="21"/>
      <c r="AK41" s="51"/>
      <c r="AL41" s="16"/>
      <c r="AM41" s="20"/>
      <c r="AN41" s="21"/>
    </row>
    <row r="42" spans="2:40" s="75" customFormat="1" x14ac:dyDescent="0.25">
      <c r="B42" s="111" t="s">
        <v>164</v>
      </c>
      <c r="C42" s="285" t="s">
        <v>165</v>
      </c>
      <c r="D42" s="286"/>
      <c r="E42" s="286"/>
      <c r="F42" s="286"/>
      <c r="G42" s="286"/>
      <c r="H42" s="286"/>
      <c r="I42" s="286"/>
      <c r="J42" s="286"/>
      <c r="K42" s="286"/>
      <c r="L42" s="286"/>
      <c r="M42" s="286"/>
      <c r="N42" s="286"/>
      <c r="O42" s="286"/>
      <c r="P42" s="286"/>
      <c r="Q42" s="286"/>
      <c r="R42" s="286"/>
      <c r="S42" s="286"/>
      <c r="T42" s="286"/>
      <c r="U42" s="286"/>
      <c r="V42" s="286"/>
      <c r="W42" s="286"/>
      <c r="X42" s="286"/>
      <c r="Y42" s="286"/>
      <c r="Z42" s="286"/>
      <c r="AA42" s="286"/>
      <c r="AB42" s="286"/>
      <c r="AC42" s="286"/>
      <c r="AD42" s="286"/>
      <c r="AE42" s="286"/>
      <c r="AF42" s="286"/>
      <c r="AG42" s="286"/>
      <c r="AH42" s="286"/>
      <c r="AI42" s="286"/>
      <c r="AJ42" s="286"/>
      <c r="AK42" s="286"/>
      <c r="AL42" s="286"/>
      <c r="AM42" s="286"/>
      <c r="AN42" s="287"/>
    </row>
    <row r="43" spans="2:40" s="75" customFormat="1" ht="153" x14ac:dyDescent="0.25">
      <c r="B43" s="142" t="s">
        <v>166</v>
      </c>
      <c r="C43" s="63" t="s">
        <v>843</v>
      </c>
      <c r="D43" s="143" t="s">
        <v>167</v>
      </c>
      <c r="E43" s="86"/>
      <c r="F43" s="73" t="s">
        <v>767</v>
      </c>
      <c r="G43" s="101" t="s">
        <v>575</v>
      </c>
      <c r="H43" s="144" t="s">
        <v>576</v>
      </c>
      <c r="I43" s="87">
        <v>3</v>
      </c>
      <c r="J43" s="88"/>
      <c r="K43" s="89">
        <v>1</v>
      </c>
      <c r="L43" s="90" t="s">
        <v>577</v>
      </c>
      <c r="M43" s="88" t="s">
        <v>578</v>
      </c>
      <c r="N43" s="87">
        <v>483</v>
      </c>
      <c r="O43" s="87"/>
      <c r="P43" s="73" t="s">
        <v>559</v>
      </c>
      <c r="Q43" s="101" t="s">
        <v>579</v>
      </c>
      <c r="R43" s="88" t="s">
        <v>580</v>
      </c>
      <c r="S43" s="87">
        <v>1</v>
      </c>
      <c r="T43" s="12"/>
      <c r="U43" s="65">
        <v>1</v>
      </c>
      <c r="V43" s="8"/>
      <c r="W43" s="5"/>
      <c r="X43" s="11"/>
      <c r="Y43" s="12"/>
      <c r="Z43" s="7"/>
      <c r="AA43" s="8"/>
      <c r="AB43" s="4"/>
      <c r="AC43" s="11"/>
      <c r="AD43" s="11"/>
      <c r="AE43" s="6"/>
      <c r="AF43" s="8"/>
      <c r="AG43" s="54"/>
      <c r="AH43" s="54"/>
      <c r="AI43" s="54"/>
      <c r="AJ43" s="7"/>
      <c r="AK43" s="54"/>
      <c r="AL43" s="11"/>
      <c r="AM43" s="12"/>
      <c r="AN43" s="7"/>
    </row>
    <row r="44" spans="2:40" s="75" customFormat="1" ht="153" x14ac:dyDescent="0.25">
      <c r="B44" s="142" t="s">
        <v>168</v>
      </c>
      <c r="C44" s="63" t="s">
        <v>844</v>
      </c>
      <c r="D44" s="143" t="s">
        <v>169</v>
      </c>
      <c r="E44" s="86"/>
      <c r="F44" s="73" t="s">
        <v>768</v>
      </c>
      <c r="G44" s="101" t="s">
        <v>575</v>
      </c>
      <c r="H44" s="144" t="s">
        <v>576</v>
      </c>
      <c r="I44" s="87">
        <v>6</v>
      </c>
      <c r="J44" s="88"/>
      <c r="K44" s="91">
        <v>6</v>
      </c>
      <c r="L44" s="90" t="s">
        <v>577</v>
      </c>
      <c r="M44" s="88" t="s">
        <v>578</v>
      </c>
      <c r="N44" s="87">
        <v>961</v>
      </c>
      <c r="O44" s="87"/>
      <c r="P44" s="6"/>
      <c r="Q44" s="87" t="s">
        <v>579</v>
      </c>
      <c r="R44" s="88" t="s">
        <v>580</v>
      </c>
      <c r="S44" s="87">
        <v>1</v>
      </c>
      <c r="T44" s="12"/>
      <c r="U44" s="89">
        <v>1</v>
      </c>
      <c r="V44" s="8"/>
      <c r="W44" s="5"/>
      <c r="X44" s="11"/>
      <c r="Y44" s="12"/>
      <c r="Z44" s="7"/>
      <c r="AA44" s="8"/>
      <c r="AB44" s="4"/>
      <c r="AC44" s="11"/>
      <c r="AD44" s="11"/>
      <c r="AE44" s="6"/>
      <c r="AF44" s="8"/>
      <c r="AG44" s="54"/>
      <c r="AH44" s="54"/>
      <c r="AI44" s="54"/>
      <c r="AJ44" s="7"/>
      <c r="AK44" s="54"/>
      <c r="AL44" s="11"/>
      <c r="AM44" s="12"/>
      <c r="AN44" s="7"/>
    </row>
    <row r="45" spans="2:40" s="75" customFormat="1" ht="153" x14ac:dyDescent="0.25">
      <c r="B45" s="142" t="s">
        <v>170</v>
      </c>
      <c r="C45" s="63" t="s">
        <v>845</v>
      </c>
      <c r="D45" s="143" t="s">
        <v>171</v>
      </c>
      <c r="E45" s="86"/>
      <c r="F45" s="73" t="s">
        <v>769</v>
      </c>
      <c r="G45" s="101" t="s">
        <v>575</v>
      </c>
      <c r="H45" s="144" t="s">
        <v>576</v>
      </c>
      <c r="I45" s="87">
        <v>3</v>
      </c>
      <c r="J45" s="88"/>
      <c r="K45" s="91">
        <v>2</v>
      </c>
      <c r="L45" s="90" t="s">
        <v>577</v>
      </c>
      <c r="M45" s="88" t="s">
        <v>578</v>
      </c>
      <c r="N45" s="87">
        <v>950</v>
      </c>
      <c r="O45" s="87"/>
      <c r="P45" s="6"/>
      <c r="Q45" s="87" t="s">
        <v>579</v>
      </c>
      <c r="R45" s="88" t="s">
        <v>580</v>
      </c>
      <c r="S45" s="87">
        <v>1</v>
      </c>
      <c r="T45" s="12"/>
      <c r="U45" s="7"/>
      <c r="V45" s="8"/>
      <c r="W45" s="5"/>
      <c r="X45" s="11"/>
      <c r="Y45" s="12"/>
      <c r="Z45" s="7"/>
      <c r="AA45" s="8"/>
      <c r="AB45" s="4"/>
      <c r="AC45" s="11"/>
      <c r="AD45" s="11"/>
      <c r="AE45" s="6"/>
      <c r="AF45" s="8"/>
      <c r="AG45" s="54"/>
      <c r="AH45" s="54"/>
      <c r="AI45" s="54"/>
      <c r="AJ45" s="7"/>
      <c r="AK45" s="54"/>
      <c r="AL45" s="11"/>
      <c r="AM45" s="12"/>
      <c r="AN45" s="7"/>
    </row>
    <row r="46" spans="2:40" ht="153" x14ac:dyDescent="0.25">
      <c r="B46" s="113" t="s">
        <v>172</v>
      </c>
      <c r="C46" s="66" t="s">
        <v>846</v>
      </c>
      <c r="D46" s="2" t="s">
        <v>173</v>
      </c>
      <c r="E46" s="39"/>
      <c r="F46" s="56" t="s">
        <v>770</v>
      </c>
      <c r="G46" s="47" t="s">
        <v>575</v>
      </c>
      <c r="H46" s="38" t="s">
        <v>576</v>
      </c>
      <c r="I46" s="34">
        <v>6</v>
      </c>
      <c r="J46" s="29"/>
      <c r="K46" s="44">
        <v>7</v>
      </c>
      <c r="L46" s="85" t="s">
        <v>577</v>
      </c>
      <c r="M46" s="29" t="s">
        <v>578</v>
      </c>
      <c r="N46" s="34">
        <v>1106</v>
      </c>
      <c r="O46" s="34"/>
      <c r="P46" s="19"/>
      <c r="Q46" s="34" t="s">
        <v>579</v>
      </c>
      <c r="R46" s="29" t="s">
        <v>580</v>
      </c>
      <c r="S46" s="34">
        <v>1</v>
      </c>
      <c r="T46" s="20"/>
      <c r="U46" s="170">
        <v>1</v>
      </c>
      <c r="V46" s="22"/>
      <c r="W46" s="15"/>
      <c r="X46" s="16"/>
      <c r="Y46" s="20"/>
      <c r="Z46" s="21"/>
      <c r="AA46" s="22"/>
      <c r="AB46" s="14"/>
      <c r="AC46" s="16"/>
      <c r="AD46" s="16"/>
      <c r="AE46" s="19"/>
      <c r="AF46" s="22"/>
      <c r="AG46" s="51"/>
      <c r="AH46" s="51"/>
      <c r="AI46" s="51"/>
      <c r="AJ46" s="21"/>
      <c r="AK46" s="51"/>
      <c r="AL46" s="16"/>
      <c r="AM46" s="20"/>
      <c r="AN46" s="21"/>
    </row>
    <row r="47" spans="2:40" ht="153" x14ac:dyDescent="0.25">
      <c r="B47" s="113" t="s">
        <v>174</v>
      </c>
      <c r="C47" s="66" t="s">
        <v>847</v>
      </c>
      <c r="D47" s="2" t="s">
        <v>175</v>
      </c>
      <c r="E47" s="39"/>
      <c r="F47" s="56" t="s">
        <v>771</v>
      </c>
      <c r="G47" s="47" t="s">
        <v>575</v>
      </c>
      <c r="H47" s="38" t="s">
        <v>576</v>
      </c>
      <c r="I47" s="34">
        <v>2</v>
      </c>
      <c r="J47" s="29"/>
      <c r="K47" s="92"/>
      <c r="L47" s="85" t="s">
        <v>577</v>
      </c>
      <c r="M47" s="29" t="s">
        <v>578</v>
      </c>
      <c r="N47" s="34">
        <v>636</v>
      </c>
      <c r="O47" s="34"/>
      <c r="P47" s="19"/>
      <c r="Q47" s="34" t="s">
        <v>579</v>
      </c>
      <c r="R47" s="29" t="s">
        <v>580</v>
      </c>
      <c r="S47" s="34">
        <v>1</v>
      </c>
      <c r="T47" s="20"/>
      <c r="U47" s="21"/>
      <c r="V47" s="22"/>
      <c r="W47" s="15"/>
      <c r="X47" s="16"/>
      <c r="Y47" s="20"/>
      <c r="Z47" s="21"/>
      <c r="AA47" s="22"/>
      <c r="AB47" s="14"/>
      <c r="AC47" s="16"/>
      <c r="AD47" s="16"/>
      <c r="AE47" s="19"/>
      <c r="AF47" s="22"/>
      <c r="AG47" s="51"/>
      <c r="AH47" s="51"/>
      <c r="AI47" s="51"/>
      <c r="AJ47" s="21"/>
      <c r="AK47" s="51"/>
      <c r="AL47" s="16"/>
      <c r="AM47" s="20"/>
      <c r="AN47" s="21"/>
    </row>
    <row r="48" spans="2:40" ht="153" x14ac:dyDescent="0.25">
      <c r="B48" s="113" t="s">
        <v>176</v>
      </c>
      <c r="C48" s="66" t="s">
        <v>848</v>
      </c>
      <c r="D48" s="2" t="s">
        <v>177</v>
      </c>
      <c r="E48" s="39"/>
      <c r="F48" s="56" t="s">
        <v>772</v>
      </c>
      <c r="G48" s="47" t="s">
        <v>575</v>
      </c>
      <c r="H48" s="38" t="s">
        <v>576</v>
      </c>
      <c r="I48" s="34">
        <v>1</v>
      </c>
      <c r="J48" s="29"/>
      <c r="K48" s="92"/>
      <c r="L48" s="85" t="s">
        <v>577</v>
      </c>
      <c r="M48" s="29" t="s">
        <v>578</v>
      </c>
      <c r="N48" s="34">
        <v>592</v>
      </c>
      <c r="O48" s="34"/>
      <c r="P48" s="19"/>
      <c r="Q48" s="34" t="s">
        <v>579</v>
      </c>
      <c r="R48" s="29" t="s">
        <v>580</v>
      </c>
      <c r="S48" s="34">
        <v>1</v>
      </c>
      <c r="T48" s="20"/>
      <c r="U48" s="21"/>
      <c r="V48" s="22"/>
      <c r="W48" s="15"/>
      <c r="X48" s="16"/>
      <c r="Y48" s="20"/>
      <c r="Z48" s="21"/>
      <c r="AA48" s="22"/>
      <c r="AB48" s="14"/>
      <c r="AC48" s="16"/>
      <c r="AD48" s="16"/>
      <c r="AE48" s="19"/>
      <c r="AF48" s="22"/>
      <c r="AG48" s="51"/>
      <c r="AH48" s="51"/>
      <c r="AI48" s="51"/>
      <c r="AJ48" s="21"/>
      <c r="AK48" s="51"/>
      <c r="AL48" s="16"/>
      <c r="AM48" s="20"/>
      <c r="AN48" s="21"/>
    </row>
    <row r="49" spans="2:40" s="146" customFormat="1" ht="153" x14ac:dyDescent="0.25">
      <c r="B49" s="193" t="s">
        <v>179</v>
      </c>
      <c r="C49" s="148" t="s">
        <v>849</v>
      </c>
      <c r="D49" s="194" t="s">
        <v>180</v>
      </c>
      <c r="E49" s="39"/>
      <c r="F49" s="49" t="s">
        <v>773</v>
      </c>
      <c r="G49" s="74" t="s">
        <v>575</v>
      </c>
      <c r="H49" s="195" t="s">
        <v>576</v>
      </c>
      <c r="I49" s="35">
        <v>1</v>
      </c>
      <c r="J49" s="35"/>
      <c r="K49" s="196">
        <v>1</v>
      </c>
      <c r="L49" s="106" t="s">
        <v>577</v>
      </c>
      <c r="M49" s="36" t="s">
        <v>578</v>
      </c>
      <c r="N49" s="35"/>
      <c r="O49" s="35"/>
      <c r="P49" s="19"/>
      <c r="Q49" s="35" t="s">
        <v>579</v>
      </c>
      <c r="R49" s="36" t="s">
        <v>580</v>
      </c>
      <c r="S49" s="35">
        <v>1</v>
      </c>
      <c r="T49" s="169"/>
      <c r="U49" s="170">
        <v>1</v>
      </c>
      <c r="V49" s="22"/>
      <c r="W49" s="15"/>
      <c r="X49" s="16"/>
      <c r="Y49" s="20"/>
      <c r="Z49" s="21"/>
      <c r="AA49" s="22"/>
      <c r="AB49" s="14"/>
      <c r="AC49" s="16"/>
      <c r="AD49" s="16"/>
      <c r="AE49" s="19"/>
      <c r="AF49" s="22"/>
      <c r="AG49" s="51"/>
      <c r="AH49" s="51"/>
      <c r="AI49" s="51"/>
      <c r="AJ49" s="21"/>
      <c r="AK49" s="51"/>
      <c r="AL49" s="16"/>
      <c r="AM49" s="20"/>
      <c r="AN49" s="21"/>
    </row>
    <row r="50" spans="2:40" ht="153" x14ac:dyDescent="0.25">
      <c r="B50" s="113" t="s">
        <v>181</v>
      </c>
      <c r="C50" s="66" t="s">
        <v>850</v>
      </c>
      <c r="D50" s="2" t="s">
        <v>182</v>
      </c>
      <c r="E50" s="39"/>
      <c r="F50" s="56" t="s">
        <v>766</v>
      </c>
      <c r="G50" s="47" t="s">
        <v>575</v>
      </c>
      <c r="H50" s="38" t="s">
        <v>576</v>
      </c>
      <c r="I50" s="87">
        <v>1</v>
      </c>
      <c r="J50" s="88">
        <v>1</v>
      </c>
      <c r="K50" s="91">
        <v>1</v>
      </c>
      <c r="L50" s="90" t="s">
        <v>577</v>
      </c>
      <c r="M50" s="88" t="s">
        <v>578</v>
      </c>
      <c r="N50" s="87">
        <v>652</v>
      </c>
      <c r="O50" s="87"/>
      <c r="P50" s="6"/>
      <c r="Q50" s="87" t="s">
        <v>579</v>
      </c>
      <c r="R50" s="88" t="s">
        <v>580</v>
      </c>
      <c r="S50" s="87">
        <v>1</v>
      </c>
      <c r="T50" s="168">
        <v>1</v>
      </c>
      <c r="U50" s="89">
        <v>1</v>
      </c>
      <c r="V50" s="22"/>
      <c r="W50" s="15"/>
      <c r="X50" s="16"/>
      <c r="Y50" s="20"/>
      <c r="Z50" s="21"/>
      <c r="AA50" s="22"/>
      <c r="AB50" s="14"/>
      <c r="AC50" s="16"/>
      <c r="AD50" s="16"/>
      <c r="AE50" s="19"/>
      <c r="AF50" s="22"/>
      <c r="AG50" s="51"/>
      <c r="AH50" s="51"/>
      <c r="AI50" s="51"/>
      <c r="AJ50" s="21"/>
      <c r="AK50" s="51"/>
      <c r="AL50" s="16"/>
      <c r="AM50" s="20"/>
      <c r="AN50" s="21"/>
    </row>
    <row r="51" spans="2:40" ht="153" x14ac:dyDescent="0.25">
      <c r="B51" s="113" t="s">
        <v>183</v>
      </c>
      <c r="C51" s="66" t="s">
        <v>851</v>
      </c>
      <c r="D51" s="2" t="s">
        <v>184</v>
      </c>
      <c r="E51" s="39"/>
      <c r="F51" s="56" t="s">
        <v>774</v>
      </c>
      <c r="G51" s="47" t="s">
        <v>575</v>
      </c>
      <c r="H51" s="38" t="s">
        <v>576</v>
      </c>
      <c r="I51" s="34">
        <v>2</v>
      </c>
      <c r="J51" s="29"/>
      <c r="K51" s="92"/>
      <c r="L51" s="85" t="s">
        <v>577</v>
      </c>
      <c r="M51" s="29" t="s">
        <v>578</v>
      </c>
      <c r="N51" s="34">
        <v>463</v>
      </c>
      <c r="O51" s="34"/>
      <c r="P51" s="19"/>
      <c r="Q51" s="34" t="s">
        <v>579</v>
      </c>
      <c r="R51" s="29" t="s">
        <v>580</v>
      </c>
      <c r="S51" s="34">
        <v>1</v>
      </c>
      <c r="T51" s="20"/>
      <c r="U51" s="21"/>
      <c r="V51" s="22"/>
      <c r="W51" s="15"/>
      <c r="X51" s="16"/>
      <c r="Y51" s="20"/>
      <c r="Z51" s="21"/>
      <c r="AA51" s="22"/>
      <c r="AB51" s="14"/>
      <c r="AC51" s="16"/>
      <c r="AD51" s="16"/>
      <c r="AE51" s="19"/>
      <c r="AF51" s="22"/>
      <c r="AG51" s="51"/>
      <c r="AH51" s="51"/>
      <c r="AI51" s="51"/>
      <c r="AJ51" s="21"/>
      <c r="AK51" s="51"/>
      <c r="AL51" s="16"/>
      <c r="AM51" s="20"/>
      <c r="AN51" s="21"/>
    </row>
    <row r="52" spans="2:40" ht="153" x14ac:dyDescent="0.25">
      <c r="B52" s="113" t="s">
        <v>186</v>
      </c>
      <c r="C52" s="66" t="s">
        <v>852</v>
      </c>
      <c r="D52" s="2" t="s">
        <v>187</v>
      </c>
      <c r="E52" s="39"/>
      <c r="F52" s="56" t="s">
        <v>775</v>
      </c>
      <c r="G52" s="47" t="s">
        <v>575</v>
      </c>
      <c r="H52" s="38" t="s">
        <v>576</v>
      </c>
      <c r="I52" s="34">
        <v>5</v>
      </c>
      <c r="J52" s="29"/>
      <c r="K52" s="92"/>
      <c r="L52" s="85" t="s">
        <v>577</v>
      </c>
      <c r="M52" s="29" t="s">
        <v>578</v>
      </c>
      <c r="N52" s="34">
        <v>530</v>
      </c>
      <c r="O52" s="34"/>
      <c r="P52" s="19"/>
      <c r="Q52" s="34" t="s">
        <v>579</v>
      </c>
      <c r="R52" s="29" t="s">
        <v>580</v>
      </c>
      <c r="S52" s="34">
        <v>1</v>
      </c>
      <c r="T52" s="20"/>
      <c r="U52" s="21"/>
      <c r="V52" s="22"/>
      <c r="W52" s="15"/>
      <c r="X52" s="16"/>
      <c r="Y52" s="20"/>
      <c r="Z52" s="21"/>
      <c r="AA52" s="22"/>
      <c r="AB52" s="14"/>
      <c r="AC52" s="16"/>
      <c r="AD52" s="16"/>
      <c r="AE52" s="19"/>
      <c r="AF52" s="22"/>
      <c r="AG52" s="51"/>
      <c r="AH52" s="51"/>
      <c r="AI52" s="51"/>
      <c r="AJ52" s="21"/>
      <c r="AK52" s="51"/>
      <c r="AL52" s="16"/>
      <c r="AM52" s="20"/>
      <c r="AN52" s="21"/>
    </row>
    <row r="53" spans="2:40" ht="153" x14ac:dyDescent="0.25">
      <c r="B53" s="113" t="s">
        <v>188</v>
      </c>
      <c r="C53" s="66" t="s">
        <v>853</v>
      </c>
      <c r="D53" s="2" t="s">
        <v>189</v>
      </c>
      <c r="E53" s="39"/>
      <c r="F53" s="56" t="s">
        <v>776</v>
      </c>
      <c r="G53" s="47" t="s">
        <v>575</v>
      </c>
      <c r="H53" s="38" t="s">
        <v>576</v>
      </c>
      <c r="I53" s="34">
        <v>5</v>
      </c>
      <c r="J53" s="29"/>
      <c r="K53" s="92"/>
      <c r="L53" s="85" t="s">
        <v>577</v>
      </c>
      <c r="M53" s="29" t="s">
        <v>578</v>
      </c>
      <c r="N53" s="34">
        <v>497</v>
      </c>
      <c r="O53" s="34"/>
      <c r="P53" s="19"/>
      <c r="Q53" s="34" t="s">
        <v>579</v>
      </c>
      <c r="R53" s="29" t="s">
        <v>580</v>
      </c>
      <c r="S53" s="34">
        <v>1</v>
      </c>
      <c r="T53" s="20"/>
      <c r="U53" s="21"/>
      <c r="V53" s="22"/>
      <c r="W53" s="15"/>
      <c r="X53" s="16"/>
      <c r="Y53" s="20"/>
      <c r="Z53" s="21"/>
      <c r="AA53" s="22"/>
      <c r="AB53" s="14"/>
      <c r="AC53" s="16"/>
      <c r="AD53" s="16"/>
      <c r="AE53" s="19"/>
      <c r="AF53" s="22"/>
      <c r="AG53" s="51"/>
      <c r="AH53" s="51"/>
      <c r="AI53" s="51"/>
      <c r="AJ53" s="21"/>
      <c r="AK53" s="51"/>
      <c r="AL53" s="16"/>
      <c r="AM53" s="20"/>
      <c r="AN53" s="21"/>
    </row>
    <row r="54" spans="2:40" ht="153" x14ac:dyDescent="0.25">
      <c r="B54" s="113" t="s">
        <v>190</v>
      </c>
      <c r="C54" s="66" t="s">
        <v>854</v>
      </c>
      <c r="D54" s="2" t="s">
        <v>191</v>
      </c>
      <c r="E54" s="39"/>
      <c r="F54" s="56" t="s">
        <v>777</v>
      </c>
      <c r="G54" s="47" t="s">
        <v>575</v>
      </c>
      <c r="H54" s="38" t="s">
        <v>576</v>
      </c>
      <c r="I54" s="34">
        <v>5</v>
      </c>
      <c r="J54" s="29"/>
      <c r="K54" s="92"/>
      <c r="L54" s="85" t="s">
        <v>577</v>
      </c>
      <c r="M54" s="29" t="s">
        <v>578</v>
      </c>
      <c r="N54" s="34">
        <v>564</v>
      </c>
      <c r="O54" s="34"/>
      <c r="P54" s="19"/>
      <c r="Q54" s="34" t="s">
        <v>579</v>
      </c>
      <c r="R54" s="29" t="s">
        <v>580</v>
      </c>
      <c r="S54" s="34">
        <v>1</v>
      </c>
      <c r="T54" s="20"/>
      <c r="U54" s="21"/>
      <c r="V54" s="22"/>
      <c r="W54" s="15"/>
      <c r="X54" s="16"/>
      <c r="Y54" s="20"/>
      <c r="Z54" s="21"/>
      <c r="AA54" s="22"/>
      <c r="AB54" s="14"/>
      <c r="AC54" s="16"/>
      <c r="AD54" s="16"/>
      <c r="AE54" s="19"/>
      <c r="AF54" s="22"/>
      <c r="AG54" s="51"/>
      <c r="AH54" s="51"/>
      <c r="AI54" s="51"/>
      <c r="AJ54" s="21"/>
      <c r="AK54" s="51"/>
      <c r="AL54" s="16"/>
      <c r="AM54" s="20"/>
      <c r="AN54" s="21"/>
    </row>
    <row r="55" spans="2:40" ht="153" x14ac:dyDescent="0.25">
      <c r="B55" s="113" t="s">
        <v>192</v>
      </c>
      <c r="C55" s="66" t="s">
        <v>855</v>
      </c>
      <c r="D55" s="2" t="s">
        <v>193</v>
      </c>
      <c r="E55" s="39"/>
      <c r="F55" s="56" t="s">
        <v>778</v>
      </c>
      <c r="G55" s="47" t="s">
        <v>575</v>
      </c>
      <c r="H55" s="38" t="s">
        <v>576</v>
      </c>
      <c r="I55" s="34">
        <v>3</v>
      </c>
      <c r="J55" s="34"/>
      <c r="K55" s="44">
        <v>1</v>
      </c>
      <c r="L55" s="85" t="s">
        <v>577</v>
      </c>
      <c r="M55" s="29" t="s">
        <v>578</v>
      </c>
      <c r="N55" s="34">
        <v>931</v>
      </c>
      <c r="O55" s="34"/>
      <c r="P55" s="59"/>
      <c r="Q55" s="34" t="s">
        <v>579</v>
      </c>
      <c r="R55" s="29" t="s">
        <v>580</v>
      </c>
      <c r="S55" s="34">
        <v>1</v>
      </c>
      <c r="T55" s="169"/>
      <c r="U55" s="170">
        <v>1</v>
      </c>
      <c r="V55" s="22"/>
      <c r="W55" s="15"/>
      <c r="X55" s="16"/>
      <c r="Y55" s="20"/>
      <c r="Z55" s="21"/>
      <c r="AA55" s="22"/>
      <c r="AB55" s="14"/>
      <c r="AC55" s="16"/>
      <c r="AD55" s="16"/>
      <c r="AE55" s="19"/>
      <c r="AF55" s="22"/>
      <c r="AG55" s="51"/>
      <c r="AH55" s="51"/>
      <c r="AI55" s="51"/>
      <c r="AJ55" s="21"/>
      <c r="AK55" s="51"/>
      <c r="AL55" s="16"/>
      <c r="AM55" s="20"/>
      <c r="AN55" s="21"/>
    </row>
    <row r="56" spans="2:40" ht="153" x14ac:dyDescent="0.25">
      <c r="B56" s="113" t="s">
        <v>194</v>
      </c>
      <c r="C56" s="66" t="s">
        <v>856</v>
      </c>
      <c r="D56" s="2" t="s">
        <v>195</v>
      </c>
      <c r="E56" s="39"/>
      <c r="F56" s="56" t="s">
        <v>779</v>
      </c>
      <c r="G56" s="47" t="s">
        <v>575</v>
      </c>
      <c r="H56" s="38" t="s">
        <v>576</v>
      </c>
      <c r="I56" s="34">
        <v>1</v>
      </c>
      <c r="J56" s="29"/>
      <c r="K56" s="92"/>
      <c r="L56" s="85" t="s">
        <v>577</v>
      </c>
      <c r="M56" s="29" t="s">
        <v>578</v>
      </c>
      <c r="N56" s="34">
        <v>278</v>
      </c>
      <c r="O56" s="34"/>
      <c r="P56" s="19"/>
      <c r="Q56" s="34" t="s">
        <v>579</v>
      </c>
      <c r="R56" s="29" t="s">
        <v>580</v>
      </c>
      <c r="S56" s="34">
        <v>1</v>
      </c>
      <c r="T56" s="20"/>
      <c r="U56" s="21"/>
      <c r="V56" s="22"/>
      <c r="W56" s="15"/>
      <c r="X56" s="16"/>
      <c r="Y56" s="20"/>
      <c r="Z56" s="21"/>
      <c r="AA56" s="22"/>
      <c r="AB56" s="14"/>
      <c r="AC56" s="16"/>
      <c r="AD56" s="16"/>
      <c r="AE56" s="19"/>
      <c r="AF56" s="22"/>
      <c r="AG56" s="51"/>
      <c r="AH56" s="51"/>
      <c r="AI56" s="51"/>
      <c r="AJ56" s="21"/>
      <c r="AK56" s="51"/>
      <c r="AL56" s="16"/>
      <c r="AM56" s="20"/>
      <c r="AN56" s="21"/>
    </row>
    <row r="57" spans="2:40" ht="153" x14ac:dyDescent="0.25">
      <c r="B57" s="113" t="s">
        <v>196</v>
      </c>
      <c r="C57" s="66" t="s">
        <v>857</v>
      </c>
      <c r="D57" s="2" t="s">
        <v>197</v>
      </c>
      <c r="E57" s="39"/>
      <c r="F57" s="56" t="s">
        <v>780</v>
      </c>
      <c r="G57" s="47" t="s">
        <v>575</v>
      </c>
      <c r="H57" s="38" t="s">
        <v>576</v>
      </c>
      <c r="I57" s="34">
        <v>3</v>
      </c>
      <c r="J57" s="29"/>
      <c r="K57" s="92"/>
      <c r="L57" s="85" t="s">
        <v>577</v>
      </c>
      <c r="M57" s="29" t="s">
        <v>578</v>
      </c>
      <c r="N57" s="34">
        <v>124</v>
      </c>
      <c r="O57" s="34"/>
      <c r="P57" s="19"/>
      <c r="Q57" s="34" t="s">
        <v>579</v>
      </c>
      <c r="R57" s="29" t="s">
        <v>580</v>
      </c>
      <c r="S57" s="34">
        <v>1</v>
      </c>
      <c r="T57" s="20"/>
      <c r="U57" s="21"/>
      <c r="V57" s="22"/>
      <c r="W57" s="15"/>
      <c r="X57" s="16"/>
      <c r="Y57" s="20"/>
      <c r="Z57" s="21"/>
      <c r="AA57" s="22"/>
      <c r="AB57" s="14"/>
      <c r="AC57" s="16"/>
      <c r="AD57" s="16"/>
      <c r="AE57" s="19"/>
      <c r="AF57" s="22"/>
      <c r="AG57" s="51"/>
      <c r="AH57" s="51"/>
      <c r="AI57" s="51"/>
      <c r="AJ57" s="21"/>
      <c r="AK57" s="51"/>
      <c r="AL57" s="16"/>
      <c r="AM57" s="20"/>
      <c r="AN57" s="21"/>
    </row>
    <row r="58" spans="2:40" ht="153" x14ac:dyDescent="0.25">
      <c r="B58" s="113" t="s">
        <v>198</v>
      </c>
      <c r="C58" s="66" t="s">
        <v>858</v>
      </c>
      <c r="D58" s="2" t="s">
        <v>199</v>
      </c>
      <c r="E58" s="39"/>
      <c r="F58" s="56" t="s">
        <v>781</v>
      </c>
      <c r="G58" s="47" t="s">
        <v>575</v>
      </c>
      <c r="H58" s="38" t="s">
        <v>576</v>
      </c>
      <c r="I58" s="34">
        <v>3</v>
      </c>
      <c r="J58" s="29"/>
      <c r="K58" s="92"/>
      <c r="L58" s="85" t="s">
        <v>577</v>
      </c>
      <c r="M58" s="29" t="s">
        <v>578</v>
      </c>
      <c r="N58" s="34">
        <v>419</v>
      </c>
      <c r="O58" s="34"/>
      <c r="P58" s="19"/>
      <c r="Q58" s="34" t="s">
        <v>579</v>
      </c>
      <c r="R58" s="29" t="s">
        <v>580</v>
      </c>
      <c r="S58" s="34">
        <v>1</v>
      </c>
      <c r="T58" s="20"/>
      <c r="U58" s="21"/>
      <c r="V58" s="22"/>
      <c r="W58" s="15"/>
      <c r="X58" s="16"/>
      <c r="Y58" s="20"/>
      <c r="Z58" s="21"/>
      <c r="AA58" s="22"/>
      <c r="AB58" s="14"/>
      <c r="AC58" s="16"/>
      <c r="AD58" s="16"/>
      <c r="AE58" s="19"/>
      <c r="AF58" s="22"/>
      <c r="AG58" s="51"/>
      <c r="AH58" s="51"/>
      <c r="AI58" s="51"/>
      <c r="AJ58" s="21"/>
      <c r="AK58" s="51"/>
      <c r="AL58" s="16"/>
      <c r="AM58" s="20"/>
      <c r="AN58" s="21"/>
    </row>
    <row r="59" spans="2:40" ht="153" x14ac:dyDescent="0.25">
      <c r="B59" s="113" t="s">
        <v>200</v>
      </c>
      <c r="C59" s="66" t="s">
        <v>859</v>
      </c>
      <c r="D59" s="2" t="s">
        <v>201</v>
      </c>
      <c r="E59" s="39"/>
      <c r="F59" s="56" t="s">
        <v>782</v>
      </c>
      <c r="G59" s="47" t="s">
        <v>575</v>
      </c>
      <c r="H59" s="38" t="s">
        <v>576</v>
      </c>
      <c r="I59" s="87">
        <v>6</v>
      </c>
      <c r="J59" s="88"/>
      <c r="K59" s="91">
        <v>6</v>
      </c>
      <c r="L59" s="90" t="s">
        <v>577</v>
      </c>
      <c r="M59" s="88" t="s">
        <v>578</v>
      </c>
      <c r="N59" s="87">
        <v>808</v>
      </c>
      <c r="O59" s="87"/>
      <c r="P59" s="6"/>
      <c r="Q59" s="87" t="s">
        <v>579</v>
      </c>
      <c r="R59" s="88" t="s">
        <v>580</v>
      </c>
      <c r="S59" s="87">
        <v>1</v>
      </c>
      <c r="T59" s="12"/>
      <c r="U59" s="87">
        <v>1</v>
      </c>
      <c r="V59" s="22"/>
      <c r="W59" s="15"/>
      <c r="X59" s="16"/>
      <c r="Y59" s="20"/>
      <c r="Z59" s="21"/>
      <c r="AA59" s="22"/>
      <c r="AB59" s="14"/>
      <c r="AC59" s="16"/>
      <c r="AD59" s="16"/>
      <c r="AE59" s="19"/>
      <c r="AF59" s="22"/>
      <c r="AG59" s="51"/>
      <c r="AH59" s="51"/>
      <c r="AI59" s="51"/>
      <c r="AJ59" s="21"/>
      <c r="AK59" s="51"/>
      <c r="AL59" s="16"/>
      <c r="AM59" s="20"/>
      <c r="AN59" s="21"/>
    </row>
    <row r="60" spans="2:40" s="75" customFormat="1" ht="153" x14ac:dyDescent="0.25">
      <c r="B60" s="142" t="s">
        <v>202</v>
      </c>
      <c r="C60" s="63" t="s">
        <v>860</v>
      </c>
      <c r="D60" s="143" t="s">
        <v>203</v>
      </c>
      <c r="E60" s="86"/>
      <c r="F60" s="73" t="s">
        <v>783</v>
      </c>
      <c r="G60" s="101" t="s">
        <v>575</v>
      </c>
      <c r="H60" s="144" t="s">
        <v>576</v>
      </c>
      <c r="I60" s="87">
        <v>3</v>
      </c>
      <c r="J60" s="88"/>
      <c r="K60" s="91">
        <v>3</v>
      </c>
      <c r="L60" s="90" t="s">
        <v>577</v>
      </c>
      <c r="M60" s="88" t="s">
        <v>578</v>
      </c>
      <c r="N60" s="87">
        <v>845</v>
      </c>
      <c r="O60" s="87"/>
      <c r="P60" s="6"/>
      <c r="Q60" s="87" t="s">
        <v>579</v>
      </c>
      <c r="R60" s="88" t="s">
        <v>580</v>
      </c>
      <c r="S60" s="87">
        <v>1</v>
      </c>
      <c r="T60" s="12"/>
      <c r="U60" s="171">
        <v>1</v>
      </c>
      <c r="V60" s="8"/>
      <c r="W60" s="5"/>
      <c r="X60" s="11"/>
      <c r="Y60" s="12"/>
      <c r="Z60" s="7"/>
      <c r="AA60" s="8"/>
      <c r="AB60" s="4"/>
      <c r="AC60" s="11"/>
      <c r="AD60" s="11"/>
      <c r="AE60" s="6"/>
      <c r="AF60" s="8"/>
      <c r="AG60" s="54"/>
      <c r="AH60" s="54"/>
      <c r="AI60" s="54"/>
      <c r="AJ60" s="7"/>
      <c r="AK60" s="54"/>
      <c r="AL60" s="11"/>
      <c r="AM60" s="12"/>
      <c r="AN60" s="7"/>
    </row>
    <row r="61" spans="2:40" ht="153" x14ac:dyDescent="0.25">
      <c r="B61" s="113" t="s">
        <v>204</v>
      </c>
      <c r="C61" s="66" t="s">
        <v>861</v>
      </c>
      <c r="D61" s="2" t="s">
        <v>205</v>
      </c>
      <c r="E61" s="39"/>
      <c r="F61" s="56"/>
      <c r="G61" s="47" t="s">
        <v>575</v>
      </c>
      <c r="H61" s="38" t="s">
        <v>576</v>
      </c>
      <c r="I61" s="34">
        <v>1</v>
      </c>
      <c r="J61" s="29"/>
      <c r="K61" s="92"/>
      <c r="L61" s="85" t="s">
        <v>577</v>
      </c>
      <c r="M61" s="29" t="s">
        <v>578</v>
      </c>
      <c r="N61" s="34">
        <v>695</v>
      </c>
      <c r="O61" s="34"/>
      <c r="P61" s="19"/>
      <c r="Q61" s="34" t="s">
        <v>579</v>
      </c>
      <c r="R61" s="29" t="s">
        <v>580</v>
      </c>
      <c r="S61" s="34">
        <v>1</v>
      </c>
      <c r="T61" s="20"/>
      <c r="U61" s="21"/>
      <c r="V61" s="22"/>
      <c r="W61" s="15"/>
      <c r="X61" s="16"/>
      <c r="Y61" s="20"/>
      <c r="Z61" s="21"/>
      <c r="AA61" s="22"/>
      <c r="AB61" s="14"/>
      <c r="AC61" s="16"/>
      <c r="AD61" s="16"/>
      <c r="AE61" s="19"/>
      <c r="AF61" s="22"/>
      <c r="AG61" s="51"/>
      <c r="AH61" s="51"/>
      <c r="AI61" s="51"/>
      <c r="AJ61" s="21"/>
      <c r="AK61" s="51"/>
      <c r="AL61" s="16"/>
      <c r="AM61" s="20"/>
      <c r="AN61" s="21"/>
    </row>
    <row r="62" spans="2:40" ht="153" x14ac:dyDescent="0.25">
      <c r="B62" s="113" t="s">
        <v>206</v>
      </c>
      <c r="C62" s="66" t="s">
        <v>862</v>
      </c>
      <c r="D62" s="2" t="s">
        <v>207</v>
      </c>
      <c r="E62" s="39"/>
      <c r="F62" s="56" t="s">
        <v>784</v>
      </c>
      <c r="G62" s="47" t="s">
        <v>575</v>
      </c>
      <c r="H62" s="38" t="s">
        <v>576</v>
      </c>
      <c r="I62" s="34">
        <v>2</v>
      </c>
      <c r="J62" s="29"/>
      <c r="K62" s="92"/>
      <c r="L62" s="85" t="s">
        <v>577</v>
      </c>
      <c r="M62" s="29" t="s">
        <v>578</v>
      </c>
      <c r="N62" s="34">
        <v>256</v>
      </c>
      <c r="O62" s="34"/>
      <c r="P62" s="19"/>
      <c r="Q62" s="34" t="s">
        <v>579</v>
      </c>
      <c r="R62" s="29" t="s">
        <v>580</v>
      </c>
      <c r="S62" s="34">
        <v>1</v>
      </c>
      <c r="T62" s="20"/>
      <c r="U62" s="21"/>
      <c r="V62" s="22"/>
      <c r="W62" s="15"/>
      <c r="X62" s="16"/>
      <c r="Y62" s="20"/>
      <c r="Z62" s="21"/>
      <c r="AA62" s="22"/>
      <c r="AB62" s="14"/>
      <c r="AC62" s="16"/>
      <c r="AD62" s="16"/>
      <c r="AE62" s="19"/>
      <c r="AF62" s="22"/>
      <c r="AG62" s="51"/>
      <c r="AH62" s="51"/>
      <c r="AI62" s="51"/>
      <c r="AJ62" s="21"/>
      <c r="AK62" s="51"/>
      <c r="AL62" s="16"/>
      <c r="AM62" s="20"/>
      <c r="AN62" s="21"/>
    </row>
    <row r="63" spans="2:40" ht="153" x14ac:dyDescent="0.25">
      <c r="B63" s="113" t="s">
        <v>209</v>
      </c>
      <c r="C63" s="66" t="s">
        <v>863</v>
      </c>
      <c r="D63" s="17" t="s">
        <v>210</v>
      </c>
      <c r="E63" s="39"/>
      <c r="F63" s="56"/>
      <c r="G63" s="47" t="s">
        <v>575</v>
      </c>
      <c r="H63" s="38" t="s">
        <v>576</v>
      </c>
      <c r="I63" s="34">
        <v>1</v>
      </c>
      <c r="J63" s="29"/>
      <c r="K63" s="92"/>
      <c r="L63" s="85" t="s">
        <v>577</v>
      </c>
      <c r="M63" s="29" t="s">
        <v>578</v>
      </c>
      <c r="N63" s="34">
        <v>133</v>
      </c>
      <c r="O63" s="34"/>
      <c r="P63" s="19"/>
      <c r="Q63" s="34" t="s">
        <v>579</v>
      </c>
      <c r="R63" s="29" t="s">
        <v>580</v>
      </c>
      <c r="S63" s="34">
        <v>1</v>
      </c>
      <c r="T63" s="20"/>
      <c r="U63" s="21"/>
      <c r="V63" s="22"/>
      <c r="W63" s="15"/>
      <c r="X63" s="16"/>
      <c r="Y63" s="20"/>
      <c r="Z63" s="21"/>
      <c r="AA63" s="22"/>
      <c r="AB63" s="14"/>
      <c r="AC63" s="16"/>
      <c r="AD63" s="16"/>
      <c r="AE63" s="19"/>
      <c r="AF63" s="22"/>
      <c r="AG63" s="51"/>
      <c r="AH63" s="51"/>
      <c r="AI63" s="51"/>
      <c r="AJ63" s="21"/>
      <c r="AK63" s="51"/>
      <c r="AL63" s="16"/>
      <c r="AM63" s="20"/>
      <c r="AN63" s="21"/>
    </row>
    <row r="64" spans="2:40" s="75" customFormat="1" x14ac:dyDescent="0.25">
      <c r="B64" s="114" t="s">
        <v>216</v>
      </c>
      <c r="C64" s="285" t="s">
        <v>211</v>
      </c>
      <c r="D64" s="286"/>
      <c r="E64" s="286"/>
      <c r="F64" s="286"/>
      <c r="G64" s="286"/>
      <c r="H64" s="286"/>
      <c r="I64" s="286"/>
      <c r="J64" s="286"/>
      <c r="K64" s="286"/>
      <c r="L64" s="286"/>
      <c r="M64" s="286"/>
      <c r="N64" s="286"/>
      <c r="O64" s="286"/>
      <c r="P64" s="286"/>
      <c r="Q64" s="286"/>
      <c r="R64" s="286"/>
      <c r="S64" s="286"/>
      <c r="T64" s="286"/>
      <c r="U64" s="286"/>
      <c r="V64" s="286"/>
      <c r="W64" s="286"/>
      <c r="X64" s="286"/>
      <c r="Y64" s="286"/>
      <c r="Z64" s="286"/>
      <c r="AA64" s="286"/>
      <c r="AB64" s="286"/>
      <c r="AC64" s="286"/>
      <c r="AD64" s="286"/>
      <c r="AE64" s="286"/>
      <c r="AF64" s="286"/>
      <c r="AG64" s="286"/>
      <c r="AH64" s="286"/>
      <c r="AI64" s="286"/>
      <c r="AJ64" s="286"/>
      <c r="AK64" s="286"/>
      <c r="AL64" s="286"/>
      <c r="AM64" s="286"/>
      <c r="AN64" s="287"/>
    </row>
    <row r="65" spans="2:40" s="75" customFormat="1" x14ac:dyDescent="0.25">
      <c r="B65" s="114" t="s">
        <v>215</v>
      </c>
      <c r="C65" s="296" t="s">
        <v>212</v>
      </c>
      <c r="D65" s="297"/>
      <c r="E65" s="297"/>
      <c r="F65" s="297"/>
      <c r="G65" s="297"/>
      <c r="H65" s="297"/>
      <c r="I65" s="297"/>
      <c r="J65" s="297"/>
      <c r="K65" s="297"/>
      <c r="L65" s="297"/>
      <c r="M65" s="297"/>
      <c r="N65" s="297"/>
      <c r="O65" s="297"/>
      <c r="P65" s="297"/>
      <c r="Q65" s="297"/>
      <c r="R65" s="297"/>
      <c r="S65" s="297"/>
      <c r="T65" s="297"/>
      <c r="U65" s="297"/>
      <c r="V65" s="297"/>
      <c r="W65" s="297"/>
      <c r="X65" s="297"/>
      <c r="Y65" s="297"/>
      <c r="Z65" s="297"/>
      <c r="AA65" s="297"/>
      <c r="AB65" s="297"/>
      <c r="AC65" s="297"/>
      <c r="AD65" s="297"/>
      <c r="AE65" s="297"/>
      <c r="AF65" s="297"/>
      <c r="AG65" s="297"/>
      <c r="AH65" s="297"/>
      <c r="AI65" s="297"/>
      <c r="AJ65" s="297"/>
      <c r="AK65" s="297"/>
      <c r="AL65" s="297"/>
      <c r="AM65" s="297"/>
      <c r="AN65" s="298"/>
    </row>
    <row r="66" spans="2:40" s="75" customFormat="1" x14ac:dyDescent="0.25">
      <c r="B66" s="114" t="s">
        <v>214</v>
      </c>
      <c r="C66" s="285" t="s">
        <v>213</v>
      </c>
      <c r="D66" s="286"/>
      <c r="E66" s="286"/>
      <c r="F66" s="286"/>
      <c r="G66" s="286"/>
      <c r="H66" s="286"/>
      <c r="I66" s="286"/>
      <c r="J66" s="286"/>
      <c r="K66" s="286"/>
      <c r="L66" s="286"/>
      <c r="M66" s="286"/>
      <c r="N66" s="286"/>
      <c r="O66" s="286"/>
      <c r="P66" s="286"/>
      <c r="Q66" s="286"/>
      <c r="R66" s="286"/>
      <c r="S66" s="286"/>
      <c r="T66" s="286"/>
      <c r="U66" s="286"/>
      <c r="V66" s="286"/>
      <c r="W66" s="286"/>
      <c r="X66" s="286"/>
      <c r="Y66" s="286"/>
      <c r="Z66" s="286"/>
      <c r="AA66" s="286"/>
      <c r="AB66" s="286"/>
      <c r="AC66" s="286"/>
      <c r="AD66" s="286"/>
      <c r="AE66" s="286"/>
      <c r="AF66" s="286"/>
      <c r="AG66" s="286"/>
      <c r="AH66" s="286"/>
      <c r="AI66" s="286"/>
      <c r="AJ66" s="286"/>
      <c r="AK66" s="286"/>
      <c r="AL66" s="286"/>
      <c r="AM66" s="286"/>
      <c r="AN66" s="287"/>
    </row>
    <row r="67" spans="2:40" s="146" customFormat="1" ht="72" x14ac:dyDescent="0.25">
      <c r="B67" s="193" t="s">
        <v>217</v>
      </c>
      <c r="C67" s="148" t="s">
        <v>840</v>
      </c>
      <c r="D67" s="163" t="s">
        <v>218</v>
      </c>
      <c r="E67" s="39"/>
      <c r="F67" s="16"/>
      <c r="G67" s="74" t="s">
        <v>581</v>
      </c>
      <c r="H67" s="36" t="s">
        <v>582</v>
      </c>
      <c r="I67" s="35">
        <v>1</v>
      </c>
      <c r="J67" s="52" t="s">
        <v>559</v>
      </c>
      <c r="K67" s="52" t="s">
        <v>559</v>
      </c>
      <c r="L67" s="18"/>
      <c r="M67" s="14"/>
      <c r="N67" s="40"/>
      <c r="O67" s="16"/>
      <c r="P67" s="19"/>
      <c r="Q67" s="18"/>
      <c r="R67" s="94"/>
      <c r="S67" s="16"/>
      <c r="T67" s="20"/>
      <c r="U67" s="21"/>
      <c r="V67" s="22"/>
      <c r="W67" s="15"/>
      <c r="X67" s="16"/>
      <c r="Y67" s="20"/>
      <c r="Z67" s="21"/>
      <c r="AA67" s="22"/>
      <c r="AB67" s="14"/>
      <c r="AC67" s="16"/>
      <c r="AD67" s="16"/>
      <c r="AE67" s="19"/>
      <c r="AF67" s="22"/>
      <c r="AG67" s="51"/>
      <c r="AH67" s="51"/>
      <c r="AI67" s="51"/>
      <c r="AJ67" s="21"/>
      <c r="AK67" s="51"/>
      <c r="AL67" s="16"/>
      <c r="AM67" s="20"/>
      <c r="AN67" s="21"/>
    </row>
    <row r="68" spans="2:40" s="146" customFormat="1" ht="72" x14ac:dyDescent="0.25">
      <c r="B68" s="193" t="s">
        <v>219</v>
      </c>
      <c r="C68" s="148" t="s">
        <v>841</v>
      </c>
      <c r="D68" s="194" t="s">
        <v>220</v>
      </c>
      <c r="E68" s="39"/>
      <c r="F68" s="16"/>
      <c r="G68" s="74" t="s">
        <v>581</v>
      </c>
      <c r="H68" s="36" t="s">
        <v>582</v>
      </c>
      <c r="I68" s="35">
        <v>1</v>
      </c>
      <c r="J68" s="52" t="s">
        <v>559</v>
      </c>
      <c r="K68" s="52" t="s">
        <v>559</v>
      </c>
      <c r="L68" s="18"/>
      <c r="M68" s="14"/>
      <c r="N68" s="40"/>
      <c r="O68" s="16"/>
      <c r="P68" s="19"/>
      <c r="Q68" s="18"/>
      <c r="R68" s="94"/>
      <c r="S68" s="16"/>
      <c r="T68" s="20"/>
      <c r="U68" s="21"/>
      <c r="V68" s="22"/>
      <c r="W68" s="15"/>
      <c r="X68" s="16"/>
      <c r="Y68" s="20"/>
      <c r="Z68" s="21"/>
      <c r="AA68" s="22"/>
      <c r="AB68" s="14"/>
      <c r="AC68" s="16"/>
      <c r="AD68" s="16"/>
      <c r="AE68" s="19"/>
      <c r="AF68" s="22"/>
      <c r="AG68" s="51"/>
      <c r="AH68" s="51"/>
      <c r="AI68" s="51"/>
      <c r="AJ68" s="21"/>
      <c r="AK68" s="51"/>
      <c r="AL68" s="16"/>
      <c r="AM68" s="20"/>
      <c r="AN68" s="21"/>
    </row>
    <row r="69" spans="2:40" s="146" customFormat="1" ht="72" x14ac:dyDescent="0.25">
      <c r="B69" s="193" t="s">
        <v>222</v>
      </c>
      <c r="C69" s="148" t="s">
        <v>842</v>
      </c>
      <c r="D69" s="194" t="s">
        <v>223</v>
      </c>
      <c r="E69" s="39"/>
      <c r="F69" s="16"/>
      <c r="G69" s="74" t="s">
        <v>581</v>
      </c>
      <c r="H69" s="36" t="s">
        <v>582</v>
      </c>
      <c r="I69" s="35">
        <v>1</v>
      </c>
      <c r="J69" s="52" t="s">
        <v>559</v>
      </c>
      <c r="K69" s="52" t="s">
        <v>559</v>
      </c>
      <c r="L69" s="18"/>
      <c r="M69" s="14"/>
      <c r="N69" s="40"/>
      <c r="O69" s="16"/>
      <c r="P69" s="19"/>
      <c r="Q69" s="18"/>
      <c r="R69" s="94"/>
      <c r="S69" s="16"/>
      <c r="T69" s="20"/>
      <c r="U69" s="21"/>
      <c r="V69" s="22"/>
      <c r="W69" s="15"/>
      <c r="X69" s="16"/>
      <c r="Y69" s="20"/>
      <c r="Z69" s="21"/>
      <c r="AA69" s="22"/>
      <c r="AB69" s="14"/>
      <c r="AC69" s="16"/>
      <c r="AD69" s="16"/>
      <c r="AE69" s="19"/>
      <c r="AF69" s="22"/>
      <c r="AG69" s="51"/>
      <c r="AH69" s="51"/>
      <c r="AI69" s="51"/>
      <c r="AJ69" s="21"/>
      <c r="AK69" s="51"/>
      <c r="AL69" s="16"/>
      <c r="AM69" s="20"/>
      <c r="AN69" s="21"/>
    </row>
    <row r="70" spans="2:40" s="75" customFormat="1" x14ac:dyDescent="0.25">
      <c r="B70" s="115" t="s">
        <v>225</v>
      </c>
      <c r="C70" s="285" t="s">
        <v>226</v>
      </c>
      <c r="D70" s="286"/>
      <c r="E70" s="286"/>
      <c r="F70" s="286"/>
      <c r="G70" s="286"/>
      <c r="H70" s="286"/>
      <c r="I70" s="286"/>
      <c r="J70" s="286"/>
      <c r="K70" s="286"/>
      <c r="L70" s="286"/>
      <c r="M70" s="286"/>
      <c r="N70" s="286"/>
      <c r="O70" s="286"/>
      <c r="P70" s="286"/>
      <c r="Q70" s="286"/>
      <c r="R70" s="286"/>
      <c r="S70" s="286"/>
      <c r="T70" s="286"/>
      <c r="U70" s="286"/>
      <c r="V70" s="286"/>
      <c r="W70" s="286"/>
      <c r="X70" s="286"/>
      <c r="Y70" s="286"/>
      <c r="Z70" s="286"/>
      <c r="AA70" s="286"/>
      <c r="AB70" s="286"/>
      <c r="AC70" s="286"/>
      <c r="AD70" s="286"/>
      <c r="AE70" s="286"/>
      <c r="AF70" s="286"/>
      <c r="AG70" s="286"/>
      <c r="AH70" s="286"/>
      <c r="AI70" s="286"/>
      <c r="AJ70" s="286"/>
      <c r="AK70" s="286"/>
      <c r="AL70" s="286"/>
      <c r="AM70" s="286"/>
      <c r="AN70" s="287"/>
    </row>
    <row r="71" spans="2:40" s="146" customFormat="1" ht="140.25" x14ac:dyDescent="0.25">
      <c r="B71" s="23" t="s">
        <v>227</v>
      </c>
      <c r="C71" s="147" t="s">
        <v>831</v>
      </c>
      <c r="D71" s="24" t="s">
        <v>228</v>
      </c>
      <c r="E71" s="40" t="s">
        <v>562</v>
      </c>
      <c r="F71" s="16" t="s">
        <v>1081</v>
      </c>
      <c r="G71" s="74" t="s">
        <v>583</v>
      </c>
      <c r="H71" s="36" t="s">
        <v>584</v>
      </c>
      <c r="I71" s="35">
        <v>1.401</v>
      </c>
      <c r="J71" s="35">
        <v>1.4</v>
      </c>
      <c r="K71" s="50" t="s">
        <v>559</v>
      </c>
      <c r="L71" s="106" t="s">
        <v>585</v>
      </c>
      <c r="M71" s="36" t="s">
        <v>586</v>
      </c>
      <c r="N71" s="100" t="s">
        <v>559</v>
      </c>
      <c r="O71" s="100">
        <v>1</v>
      </c>
      <c r="P71" s="52" t="s">
        <v>559</v>
      </c>
      <c r="Q71" s="18"/>
      <c r="R71" s="94"/>
      <c r="S71" s="16"/>
      <c r="T71" s="20"/>
      <c r="U71" s="21"/>
      <c r="V71" s="22"/>
      <c r="W71" s="15"/>
      <c r="X71" s="16"/>
      <c r="Y71" s="20"/>
      <c r="Z71" s="21"/>
      <c r="AA71" s="22"/>
      <c r="AB71" s="14"/>
      <c r="AC71" s="16"/>
      <c r="AD71" s="16"/>
      <c r="AE71" s="19"/>
      <c r="AF71" s="22"/>
      <c r="AG71" s="51"/>
      <c r="AH71" s="51"/>
      <c r="AI71" s="51"/>
      <c r="AJ71" s="95"/>
      <c r="AK71" s="22"/>
      <c r="AL71" s="14"/>
      <c r="AM71" s="20"/>
      <c r="AN71" s="21"/>
    </row>
    <row r="72" spans="2:40" s="146" customFormat="1" ht="102" x14ac:dyDescent="0.25">
      <c r="B72" s="23" t="s">
        <v>229</v>
      </c>
      <c r="C72" s="147" t="s">
        <v>832</v>
      </c>
      <c r="D72" s="24" t="s">
        <v>230</v>
      </c>
      <c r="E72" s="39"/>
      <c r="F72" s="16" t="s">
        <v>1082</v>
      </c>
      <c r="G72" s="74"/>
      <c r="H72" s="36"/>
      <c r="I72" s="35"/>
      <c r="J72" s="35"/>
      <c r="K72" s="152"/>
      <c r="L72" s="106" t="s">
        <v>585</v>
      </c>
      <c r="M72" s="36" t="s">
        <v>586</v>
      </c>
      <c r="N72" s="35">
        <v>5</v>
      </c>
      <c r="O72" s="52">
        <v>5</v>
      </c>
      <c r="P72" s="52" t="s">
        <v>559</v>
      </c>
      <c r="Q72" s="18"/>
      <c r="R72" s="94"/>
      <c r="S72" s="16"/>
      <c r="T72" s="20"/>
      <c r="U72" s="21"/>
      <c r="V72" s="22"/>
      <c r="W72" s="15"/>
      <c r="X72" s="16"/>
      <c r="Y72" s="20"/>
      <c r="Z72" s="21"/>
      <c r="AA72" s="22"/>
      <c r="AB72" s="14"/>
      <c r="AC72" s="16"/>
      <c r="AD72" s="16"/>
      <c r="AE72" s="19"/>
      <c r="AF72" s="22"/>
      <c r="AG72" s="51"/>
      <c r="AH72" s="51"/>
      <c r="AI72" s="51"/>
      <c r="AJ72" s="95"/>
      <c r="AK72" s="22"/>
      <c r="AL72" s="14"/>
      <c r="AM72" s="20"/>
      <c r="AN72" s="21"/>
    </row>
    <row r="73" spans="2:40" s="146" customFormat="1" ht="89.25" x14ac:dyDescent="0.25">
      <c r="B73" s="23" t="s">
        <v>231</v>
      </c>
      <c r="C73" s="147" t="s">
        <v>833</v>
      </c>
      <c r="D73" s="153" t="s">
        <v>232</v>
      </c>
      <c r="E73" s="154"/>
      <c r="F73" s="128" t="s">
        <v>1083</v>
      </c>
      <c r="G73" s="155"/>
      <c r="H73" s="156"/>
      <c r="I73" s="157"/>
      <c r="J73" s="157"/>
      <c r="K73" s="158"/>
      <c r="L73" s="159" t="s">
        <v>585</v>
      </c>
      <c r="M73" s="156" t="s">
        <v>586</v>
      </c>
      <c r="N73" s="157">
        <v>2</v>
      </c>
      <c r="O73" s="175">
        <v>2</v>
      </c>
      <c r="P73" s="197">
        <v>2</v>
      </c>
      <c r="Q73" s="129"/>
      <c r="R73" s="130"/>
      <c r="S73" s="128"/>
      <c r="T73" s="131"/>
      <c r="U73" s="132"/>
      <c r="V73" s="133"/>
      <c r="W73" s="134"/>
      <c r="X73" s="128"/>
      <c r="Y73" s="131"/>
      <c r="Z73" s="132"/>
      <c r="AA73" s="133"/>
      <c r="AB73" s="135"/>
      <c r="AC73" s="128"/>
      <c r="AD73" s="128"/>
      <c r="AE73" s="136"/>
      <c r="AF73" s="133"/>
      <c r="AG73" s="137"/>
      <c r="AH73" s="137"/>
      <c r="AI73" s="137"/>
      <c r="AJ73" s="138"/>
      <c r="AK73" s="133"/>
      <c r="AL73" s="135"/>
      <c r="AM73" s="131"/>
      <c r="AN73" s="132"/>
    </row>
    <row r="74" spans="2:40" s="146" customFormat="1" ht="140.25" x14ac:dyDescent="0.25">
      <c r="B74" s="23" t="s">
        <v>233</v>
      </c>
      <c r="C74" s="147" t="s">
        <v>834</v>
      </c>
      <c r="D74" s="153" t="s">
        <v>234</v>
      </c>
      <c r="E74" s="154"/>
      <c r="F74" s="128" t="s">
        <v>1084</v>
      </c>
      <c r="G74" s="155"/>
      <c r="H74" s="156"/>
      <c r="I74" s="157"/>
      <c r="J74" s="157"/>
      <c r="K74" s="158"/>
      <c r="L74" s="159" t="s">
        <v>585</v>
      </c>
      <c r="M74" s="156" t="s">
        <v>586</v>
      </c>
      <c r="N74" s="157">
        <v>1</v>
      </c>
      <c r="O74" s="175">
        <v>1</v>
      </c>
      <c r="P74" s="197">
        <v>1</v>
      </c>
      <c r="Q74" s="129"/>
      <c r="R74" s="130"/>
      <c r="S74" s="128"/>
      <c r="T74" s="131"/>
      <c r="U74" s="132"/>
      <c r="V74" s="133"/>
      <c r="W74" s="134"/>
      <c r="X74" s="128"/>
      <c r="Y74" s="131"/>
      <c r="Z74" s="132"/>
      <c r="AA74" s="133"/>
      <c r="AB74" s="135"/>
      <c r="AC74" s="128"/>
      <c r="AD74" s="128"/>
      <c r="AE74" s="136"/>
      <c r="AF74" s="133"/>
      <c r="AG74" s="137"/>
      <c r="AH74" s="137"/>
      <c r="AI74" s="137"/>
      <c r="AJ74" s="138"/>
      <c r="AK74" s="133"/>
      <c r="AL74" s="135"/>
      <c r="AM74" s="131"/>
      <c r="AN74" s="132"/>
    </row>
    <row r="75" spans="2:40" s="146" customFormat="1" ht="102" x14ac:dyDescent="0.25">
      <c r="B75" s="23" t="s">
        <v>235</v>
      </c>
      <c r="C75" s="147" t="s">
        <v>835</v>
      </c>
      <c r="D75" s="24" t="s">
        <v>236</v>
      </c>
      <c r="E75" s="40" t="s">
        <v>562</v>
      </c>
      <c r="F75" s="16" t="s">
        <v>1085</v>
      </c>
      <c r="G75" s="74" t="s">
        <v>583</v>
      </c>
      <c r="H75" s="36" t="s">
        <v>584</v>
      </c>
      <c r="I75" s="35">
        <v>0.79400000000000004</v>
      </c>
      <c r="J75" s="35">
        <v>0.79</v>
      </c>
      <c r="K75" s="152">
        <v>0.86</v>
      </c>
      <c r="L75" s="106"/>
      <c r="M75" s="35"/>
      <c r="N75" s="198"/>
      <c r="O75" s="35"/>
      <c r="P75" s="19"/>
      <c r="Q75" s="18"/>
      <c r="R75" s="94"/>
      <c r="S75" s="16"/>
      <c r="T75" s="20"/>
      <c r="U75" s="21"/>
      <c r="V75" s="22"/>
      <c r="W75" s="15"/>
      <c r="X75" s="16"/>
      <c r="Y75" s="20"/>
      <c r="Z75" s="21"/>
      <c r="AA75" s="22"/>
      <c r="AB75" s="14"/>
      <c r="AC75" s="16"/>
      <c r="AD75" s="16"/>
      <c r="AE75" s="19"/>
      <c r="AF75" s="22"/>
      <c r="AG75" s="51"/>
      <c r="AH75" s="51"/>
      <c r="AI75" s="51"/>
      <c r="AJ75" s="95"/>
      <c r="AK75" s="22"/>
      <c r="AL75" s="14"/>
      <c r="AM75" s="20"/>
      <c r="AN75" s="21"/>
    </row>
    <row r="76" spans="2:40" s="146" customFormat="1" ht="114.75" x14ac:dyDescent="0.25">
      <c r="B76" s="23" t="s">
        <v>237</v>
      </c>
      <c r="C76" s="147" t="s">
        <v>836</v>
      </c>
      <c r="D76" s="24" t="s">
        <v>238</v>
      </c>
      <c r="E76" s="39"/>
      <c r="F76" s="16" t="s">
        <v>1086</v>
      </c>
      <c r="G76" s="74"/>
      <c r="H76" s="160"/>
      <c r="I76" s="35"/>
      <c r="J76" s="35"/>
      <c r="K76" s="152"/>
      <c r="L76" s="106" t="s">
        <v>585</v>
      </c>
      <c r="M76" s="36" t="s">
        <v>586</v>
      </c>
      <c r="N76" s="35">
        <v>2</v>
      </c>
      <c r="O76" s="35">
        <v>2</v>
      </c>
      <c r="P76" s="59">
        <v>2</v>
      </c>
      <c r="Q76" s="18"/>
      <c r="R76" s="94"/>
      <c r="S76" s="16"/>
      <c r="T76" s="20"/>
      <c r="U76" s="21"/>
      <c r="V76" s="22"/>
      <c r="W76" s="15"/>
      <c r="X76" s="16"/>
      <c r="Y76" s="20"/>
      <c r="Z76" s="21"/>
      <c r="AA76" s="22"/>
      <c r="AB76" s="14"/>
      <c r="AC76" s="16"/>
      <c r="AD76" s="16"/>
      <c r="AE76" s="19"/>
      <c r="AF76" s="22"/>
      <c r="AG76" s="51"/>
      <c r="AH76" s="51"/>
      <c r="AI76" s="51"/>
      <c r="AJ76" s="95"/>
      <c r="AK76" s="22"/>
      <c r="AL76" s="14"/>
      <c r="AM76" s="20"/>
      <c r="AN76" s="21"/>
    </row>
    <row r="77" spans="2:40" s="146" customFormat="1" ht="177.75" customHeight="1" x14ac:dyDescent="0.25">
      <c r="B77" s="23" t="s">
        <v>239</v>
      </c>
      <c r="C77" s="147" t="s">
        <v>837</v>
      </c>
      <c r="D77" s="24" t="s">
        <v>240</v>
      </c>
      <c r="E77" s="40" t="s">
        <v>562</v>
      </c>
      <c r="F77" s="16"/>
      <c r="G77" s="74" t="s">
        <v>583</v>
      </c>
      <c r="H77" s="35" t="s">
        <v>584</v>
      </c>
      <c r="I77" s="35">
        <v>1.629</v>
      </c>
      <c r="J77" s="52" t="s">
        <v>559</v>
      </c>
      <c r="K77" s="50" t="s">
        <v>559</v>
      </c>
      <c r="L77" s="106" t="s">
        <v>585</v>
      </c>
      <c r="M77" s="36" t="s">
        <v>586</v>
      </c>
      <c r="N77" s="35">
        <v>2</v>
      </c>
      <c r="O77" s="52" t="s">
        <v>559</v>
      </c>
      <c r="P77" s="52" t="s">
        <v>559</v>
      </c>
      <c r="Q77" s="18"/>
      <c r="R77" s="94"/>
      <c r="S77" s="16"/>
      <c r="T77" s="20"/>
      <c r="U77" s="21"/>
      <c r="V77" s="22"/>
      <c r="W77" s="15"/>
      <c r="X77" s="16"/>
      <c r="Y77" s="20"/>
      <c r="Z77" s="21"/>
      <c r="AA77" s="22"/>
      <c r="AB77" s="14"/>
      <c r="AC77" s="16"/>
      <c r="AD77" s="16"/>
      <c r="AE77" s="19"/>
      <c r="AF77" s="22"/>
      <c r="AG77" s="51"/>
      <c r="AH77" s="51"/>
      <c r="AI77" s="51"/>
      <c r="AJ77" s="95"/>
      <c r="AK77" s="22"/>
      <c r="AL77" s="16"/>
      <c r="AM77" s="20"/>
      <c r="AN77" s="21"/>
    </row>
    <row r="78" spans="2:40" s="146" customFormat="1" ht="127.5" x14ac:dyDescent="0.25">
      <c r="B78" s="23" t="s">
        <v>241</v>
      </c>
      <c r="C78" s="147" t="s">
        <v>838</v>
      </c>
      <c r="D78" s="24" t="s">
        <v>242</v>
      </c>
      <c r="E78" s="39"/>
      <c r="F78" s="16" t="s">
        <v>1087</v>
      </c>
      <c r="G78" s="18"/>
      <c r="H78" s="14"/>
      <c r="I78" s="16"/>
      <c r="J78" s="16"/>
      <c r="K78" s="19"/>
      <c r="L78" s="106" t="s">
        <v>585</v>
      </c>
      <c r="M78" s="36" t="s">
        <v>586</v>
      </c>
      <c r="N78" s="35">
        <v>1</v>
      </c>
      <c r="O78" s="40">
        <v>2</v>
      </c>
      <c r="P78" s="52">
        <v>0</v>
      </c>
      <c r="Q78" s="18"/>
      <c r="R78" s="94"/>
      <c r="S78" s="16"/>
      <c r="T78" s="20"/>
      <c r="U78" s="21"/>
      <c r="V78" s="22"/>
      <c r="W78" s="15"/>
      <c r="X78" s="16"/>
      <c r="Y78" s="20"/>
      <c r="Z78" s="21"/>
      <c r="AA78" s="22"/>
      <c r="AB78" s="14"/>
      <c r="AC78" s="16"/>
      <c r="AD78" s="16"/>
      <c r="AE78" s="19"/>
      <c r="AF78" s="22"/>
      <c r="AG78" s="51"/>
      <c r="AH78" s="51"/>
      <c r="AI78" s="51"/>
      <c r="AJ78" s="95"/>
      <c r="AK78" s="22"/>
      <c r="AL78" s="16"/>
      <c r="AM78" s="20"/>
      <c r="AN78" s="21"/>
    </row>
    <row r="79" spans="2:40" s="146" customFormat="1" ht="89.25" x14ac:dyDescent="0.25">
      <c r="B79" s="23" t="s">
        <v>243</v>
      </c>
      <c r="C79" s="147" t="s">
        <v>839</v>
      </c>
      <c r="D79" s="24" t="s">
        <v>244</v>
      </c>
      <c r="E79" s="40" t="s">
        <v>562</v>
      </c>
      <c r="F79" s="16" t="s">
        <v>1088</v>
      </c>
      <c r="G79" s="74" t="s">
        <v>583</v>
      </c>
      <c r="H79" s="35" t="s">
        <v>584</v>
      </c>
      <c r="I79" s="40">
        <v>0.32</v>
      </c>
      <c r="J79" s="16">
        <v>0.31</v>
      </c>
      <c r="K79" s="50" t="s">
        <v>559</v>
      </c>
      <c r="L79" s="97"/>
      <c r="M79" s="14"/>
      <c r="N79" s="40"/>
      <c r="O79" s="16"/>
      <c r="P79" s="19"/>
      <c r="Q79" s="18"/>
      <c r="R79" s="94"/>
      <c r="S79" s="16"/>
      <c r="T79" s="20"/>
      <c r="U79" s="21"/>
      <c r="V79" s="22"/>
      <c r="W79" s="15"/>
      <c r="X79" s="16"/>
      <c r="Y79" s="20"/>
      <c r="Z79" s="21"/>
      <c r="AA79" s="22"/>
      <c r="AB79" s="14"/>
      <c r="AC79" s="16"/>
      <c r="AD79" s="16"/>
      <c r="AE79" s="19"/>
      <c r="AF79" s="22"/>
      <c r="AG79" s="51"/>
      <c r="AH79" s="51"/>
      <c r="AI79" s="51"/>
      <c r="AJ79" s="95"/>
      <c r="AK79" s="22"/>
      <c r="AL79" s="16"/>
      <c r="AM79" s="20"/>
      <c r="AN79" s="21"/>
    </row>
    <row r="80" spans="2:40" s="146" customFormat="1" ht="127.5" x14ac:dyDescent="0.25">
      <c r="B80" s="23" t="s">
        <v>978</v>
      </c>
      <c r="C80" s="147" t="s">
        <v>979</v>
      </c>
      <c r="D80" s="24" t="s">
        <v>980</v>
      </c>
      <c r="E80" s="40"/>
      <c r="F80" s="16"/>
      <c r="G80" s="74"/>
      <c r="H80" s="35"/>
      <c r="I80" s="40"/>
      <c r="J80" s="16"/>
      <c r="K80" s="50"/>
      <c r="L80" s="97" t="s">
        <v>585</v>
      </c>
      <c r="M80" s="14" t="s">
        <v>586</v>
      </c>
      <c r="N80" s="40">
        <v>1</v>
      </c>
      <c r="O80" s="16"/>
      <c r="P80" s="19"/>
      <c r="Q80" s="18"/>
      <c r="R80" s="94"/>
      <c r="S80" s="16"/>
      <c r="T80" s="20"/>
      <c r="U80" s="21"/>
      <c r="V80" s="22"/>
      <c r="W80" s="15"/>
      <c r="X80" s="16"/>
      <c r="Y80" s="20"/>
      <c r="Z80" s="21"/>
      <c r="AA80" s="22"/>
      <c r="AB80" s="14"/>
      <c r="AC80" s="16"/>
      <c r="AD80" s="16"/>
      <c r="AE80" s="19"/>
      <c r="AF80" s="22"/>
      <c r="AG80" s="51"/>
      <c r="AH80" s="51"/>
      <c r="AI80" s="51"/>
      <c r="AJ80" s="95"/>
      <c r="AK80" s="22"/>
      <c r="AL80" s="16"/>
      <c r="AM80" s="20"/>
      <c r="AN80" s="21"/>
    </row>
    <row r="81" spans="2:40" s="146" customFormat="1" ht="76.5" x14ac:dyDescent="0.25">
      <c r="B81" s="23" t="s">
        <v>982</v>
      </c>
      <c r="C81" s="147" t="s">
        <v>983</v>
      </c>
      <c r="D81" s="24" t="s">
        <v>984</v>
      </c>
      <c r="E81" s="40"/>
      <c r="F81" s="16"/>
      <c r="G81" s="74"/>
      <c r="H81" s="35"/>
      <c r="I81" s="40"/>
      <c r="J81" s="16"/>
      <c r="K81" s="50"/>
      <c r="L81" s="97" t="s">
        <v>585</v>
      </c>
      <c r="M81" s="14" t="s">
        <v>586</v>
      </c>
      <c r="N81" s="40">
        <v>1</v>
      </c>
      <c r="O81" s="16"/>
      <c r="P81" s="19"/>
      <c r="Q81" s="18"/>
      <c r="R81" s="94"/>
      <c r="S81" s="16"/>
      <c r="T81" s="20"/>
      <c r="U81" s="21"/>
      <c r="V81" s="22"/>
      <c r="W81" s="15"/>
      <c r="X81" s="16"/>
      <c r="Y81" s="20"/>
      <c r="Z81" s="21"/>
      <c r="AA81" s="22"/>
      <c r="AB81" s="14"/>
      <c r="AC81" s="16"/>
      <c r="AD81" s="16"/>
      <c r="AE81" s="19"/>
      <c r="AF81" s="22"/>
      <c r="AG81" s="51"/>
      <c r="AH81" s="51"/>
      <c r="AI81" s="51"/>
      <c r="AJ81" s="95"/>
      <c r="AK81" s="22"/>
      <c r="AL81" s="16"/>
      <c r="AM81" s="20"/>
      <c r="AN81" s="21"/>
    </row>
    <row r="82" spans="2:40" s="146" customFormat="1" ht="110.25" customHeight="1" x14ac:dyDescent="0.25">
      <c r="B82" s="23" t="s">
        <v>985</v>
      </c>
      <c r="C82" s="147" t="s">
        <v>986</v>
      </c>
      <c r="D82" s="24" t="s">
        <v>987</v>
      </c>
      <c r="E82" s="40"/>
      <c r="F82" s="16"/>
      <c r="G82" s="74" t="s">
        <v>583</v>
      </c>
      <c r="H82" s="35" t="s">
        <v>584</v>
      </c>
      <c r="I82" s="40">
        <v>0.39200000000000002</v>
      </c>
      <c r="J82" s="16"/>
      <c r="K82" s="50"/>
      <c r="L82" s="97"/>
      <c r="M82" s="14"/>
      <c r="N82" s="40"/>
      <c r="O82" s="16"/>
      <c r="P82" s="19"/>
      <c r="Q82" s="18"/>
      <c r="R82" s="94"/>
      <c r="S82" s="16"/>
      <c r="T82" s="20"/>
      <c r="U82" s="21"/>
      <c r="V82" s="22"/>
      <c r="W82" s="15"/>
      <c r="X82" s="16"/>
      <c r="Y82" s="20"/>
      <c r="Z82" s="21"/>
      <c r="AA82" s="22"/>
      <c r="AB82" s="14"/>
      <c r="AC82" s="16"/>
      <c r="AD82" s="16"/>
      <c r="AE82" s="19"/>
      <c r="AF82" s="22"/>
      <c r="AG82" s="51"/>
      <c r="AH82" s="51"/>
      <c r="AI82" s="51"/>
      <c r="AJ82" s="95"/>
      <c r="AK82" s="22"/>
      <c r="AL82" s="16"/>
      <c r="AM82" s="20"/>
      <c r="AN82" s="21"/>
    </row>
    <row r="83" spans="2:40" s="146" customFormat="1" ht="69" customHeight="1" x14ac:dyDescent="0.25">
      <c r="B83" s="23" t="s">
        <v>1029</v>
      </c>
      <c r="C83" s="147" t="s">
        <v>989</v>
      </c>
      <c r="D83" s="24" t="s">
        <v>990</v>
      </c>
      <c r="E83" s="40"/>
      <c r="F83" s="16"/>
      <c r="G83" s="74" t="s">
        <v>583</v>
      </c>
      <c r="H83" s="35" t="s">
        <v>584</v>
      </c>
      <c r="I83" s="40">
        <v>0.36299999999999999</v>
      </c>
      <c r="J83" s="16"/>
      <c r="K83" s="50"/>
      <c r="L83" s="97"/>
      <c r="M83" s="14"/>
      <c r="N83" s="40"/>
      <c r="O83" s="16"/>
      <c r="P83" s="19"/>
      <c r="Q83" s="18"/>
      <c r="R83" s="94"/>
      <c r="S83" s="16"/>
      <c r="T83" s="20"/>
      <c r="U83" s="21"/>
      <c r="V83" s="22"/>
      <c r="W83" s="15"/>
      <c r="X83" s="16"/>
      <c r="Y83" s="20"/>
      <c r="Z83" s="21"/>
      <c r="AA83" s="22"/>
      <c r="AB83" s="14"/>
      <c r="AC83" s="16"/>
      <c r="AD83" s="16"/>
      <c r="AE83" s="19"/>
      <c r="AF83" s="22"/>
      <c r="AG83" s="51"/>
      <c r="AH83" s="51"/>
      <c r="AI83" s="51"/>
      <c r="AJ83" s="95"/>
      <c r="AK83" s="22"/>
      <c r="AL83" s="16"/>
      <c r="AM83" s="20"/>
      <c r="AN83" s="21"/>
    </row>
    <row r="84" spans="2:40" s="146" customFormat="1" x14ac:dyDescent="0.25">
      <c r="B84" s="199" t="s">
        <v>248</v>
      </c>
      <c r="C84" s="299" t="s">
        <v>247</v>
      </c>
      <c r="D84" s="300"/>
      <c r="E84" s="300"/>
      <c r="F84" s="300"/>
      <c r="G84" s="300"/>
      <c r="H84" s="300"/>
      <c r="I84" s="300"/>
      <c r="J84" s="300"/>
      <c r="K84" s="300"/>
      <c r="L84" s="300"/>
      <c r="M84" s="300"/>
      <c r="N84" s="300"/>
      <c r="O84" s="300"/>
      <c r="P84" s="300"/>
      <c r="Q84" s="300"/>
      <c r="R84" s="300"/>
      <c r="S84" s="300"/>
      <c r="T84" s="300"/>
      <c r="U84" s="300"/>
      <c r="V84" s="300"/>
      <c r="W84" s="300"/>
      <c r="X84" s="300"/>
      <c r="Y84" s="300"/>
      <c r="Z84" s="300"/>
      <c r="AA84" s="300"/>
      <c r="AB84" s="300"/>
      <c r="AC84" s="300"/>
      <c r="AD84" s="300"/>
      <c r="AE84" s="300"/>
      <c r="AF84" s="300"/>
      <c r="AG84" s="300"/>
      <c r="AH84" s="300"/>
      <c r="AI84" s="300"/>
      <c r="AJ84" s="300"/>
      <c r="AK84" s="300"/>
      <c r="AL84" s="300"/>
      <c r="AM84" s="300"/>
      <c r="AN84" s="301"/>
    </row>
    <row r="85" spans="2:40" s="146" customFormat="1" ht="84" x14ac:dyDescent="0.25">
      <c r="B85" s="161" t="s">
        <v>249</v>
      </c>
      <c r="C85" s="162" t="s">
        <v>825</v>
      </c>
      <c r="D85" s="163" t="s">
        <v>250</v>
      </c>
      <c r="E85" s="40" t="s">
        <v>562</v>
      </c>
      <c r="F85" s="16" t="s">
        <v>1089</v>
      </c>
      <c r="G85" s="74" t="s">
        <v>587</v>
      </c>
      <c r="H85" s="164" t="s">
        <v>588</v>
      </c>
      <c r="I85" s="35">
        <v>1.5389999999999999</v>
      </c>
      <c r="J85" s="40">
        <v>1.54</v>
      </c>
      <c r="K85" s="50" t="s">
        <v>559</v>
      </c>
      <c r="L85" s="97"/>
      <c r="M85" s="14"/>
      <c r="N85" s="40"/>
      <c r="O85" s="16"/>
      <c r="P85" s="19"/>
      <c r="Q85" s="18"/>
      <c r="R85" s="94"/>
      <c r="S85" s="16"/>
      <c r="T85" s="20"/>
      <c r="U85" s="21"/>
      <c r="V85" s="22"/>
      <c r="W85" s="15"/>
      <c r="X85" s="16"/>
      <c r="Y85" s="20"/>
      <c r="Z85" s="21"/>
      <c r="AA85" s="22"/>
      <c r="AB85" s="14"/>
      <c r="AC85" s="16"/>
      <c r="AD85" s="16"/>
      <c r="AE85" s="19"/>
      <c r="AF85" s="22"/>
      <c r="AG85" s="51"/>
      <c r="AH85" s="51"/>
      <c r="AI85" s="51"/>
      <c r="AJ85" s="95"/>
      <c r="AK85" s="22"/>
      <c r="AL85" s="14"/>
      <c r="AM85" s="20"/>
      <c r="AN85" s="21"/>
    </row>
    <row r="86" spans="2:40" s="146" customFormat="1" ht="120" x14ac:dyDescent="0.25">
      <c r="B86" s="161" t="s">
        <v>251</v>
      </c>
      <c r="C86" s="162" t="s">
        <v>826</v>
      </c>
      <c r="D86" s="163" t="s">
        <v>252</v>
      </c>
      <c r="E86" s="39"/>
      <c r="F86" s="16" t="s">
        <v>1090</v>
      </c>
      <c r="G86" s="74" t="s">
        <v>587</v>
      </c>
      <c r="H86" s="164" t="s">
        <v>588</v>
      </c>
      <c r="I86" s="35">
        <v>1.7849999999999999</v>
      </c>
      <c r="J86" s="52">
        <v>2.08</v>
      </c>
      <c r="K86" s="50" t="s">
        <v>559</v>
      </c>
      <c r="L86" s="97"/>
      <c r="M86" s="14"/>
      <c r="N86" s="40"/>
      <c r="O86" s="16"/>
      <c r="P86" s="19"/>
      <c r="Q86" s="18"/>
      <c r="R86" s="94"/>
      <c r="S86" s="16"/>
      <c r="T86" s="20"/>
      <c r="U86" s="21"/>
      <c r="V86" s="22"/>
      <c r="W86" s="15"/>
      <c r="X86" s="16"/>
      <c r="Y86" s="20"/>
      <c r="Z86" s="21"/>
      <c r="AA86" s="22"/>
      <c r="AB86" s="14"/>
      <c r="AC86" s="16"/>
      <c r="AD86" s="16"/>
      <c r="AE86" s="19"/>
      <c r="AF86" s="22"/>
      <c r="AG86" s="51"/>
      <c r="AH86" s="51"/>
      <c r="AI86" s="51"/>
      <c r="AJ86" s="95"/>
      <c r="AK86" s="22"/>
      <c r="AL86" s="14"/>
      <c r="AM86" s="20"/>
      <c r="AN86" s="21"/>
    </row>
    <row r="87" spans="2:40" s="146" customFormat="1" ht="84" x14ac:dyDescent="0.25">
      <c r="B87" s="161" t="s">
        <v>253</v>
      </c>
      <c r="C87" s="162" t="s">
        <v>827</v>
      </c>
      <c r="D87" s="163" t="s">
        <v>254</v>
      </c>
      <c r="E87" s="39"/>
      <c r="F87" s="16" t="s">
        <v>1091</v>
      </c>
      <c r="G87" s="74" t="s">
        <v>587</v>
      </c>
      <c r="H87" s="164" t="s">
        <v>588</v>
      </c>
      <c r="I87" s="35">
        <v>0.6</v>
      </c>
      <c r="J87" s="40">
        <v>0.61</v>
      </c>
      <c r="K87" s="59">
        <v>0.61</v>
      </c>
      <c r="L87" s="97"/>
      <c r="M87" s="14"/>
      <c r="N87" s="40"/>
      <c r="O87" s="16"/>
      <c r="P87" s="19"/>
      <c r="Q87" s="18"/>
      <c r="R87" s="94"/>
      <c r="S87" s="16"/>
      <c r="T87" s="20"/>
      <c r="U87" s="21"/>
      <c r="V87" s="22"/>
      <c r="W87" s="15"/>
      <c r="X87" s="16"/>
      <c r="Y87" s="20"/>
      <c r="Z87" s="21"/>
      <c r="AA87" s="22"/>
      <c r="AB87" s="14"/>
      <c r="AC87" s="16"/>
      <c r="AD87" s="16"/>
      <c r="AE87" s="19"/>
      <c r="AF87" s="22"/>
      <c r="AG87" s="51"/>
      <c r="AH87" s="51"/>
      <c r="AI87" s="51"/>
      <c r="AJ87" s="95"/>
      <c r="AK87" s="22"/>
      <c r="AL87" s="14"/>
      <c r="AM87" s="20"/>
      <c r="AN87" s="21"/>
    </row>
    <row r="88" spans="2:40" s="146" customFormat="1" ht="72" x14ac:dyDescent="0.25">
      <c r="B88" s="161" t="s">
        <v>256</v>
      </c>
      <c r="C88" s="162" t="s">
        <v>828</v>
      </c>
      <c r="D88" s="163" t="s">
        <v>257</v>
      </c>
      <c r="E88" s="39"/>
      <c r="F88" s="16"/>
      <c r="G88" s="74" t="s">
        <v>587</v>
      </c>
      <c r="H88" s="164" t="s">
        <v>588</v>
      </c>
      <c r="I88" s="35">
        <v>0.56000000000000005</v>
      </c>
      <c r="J88" s="16">
        <v>0.56000000000000005</v>
      </c>
      <c r="K88" s="19">
        <v>0</v>
      </c>
      <c r="L88" s="106"/>
      <c r="M88" s="36"/>
      <c r="N88" s="35"/>
      <c r="O88" s="52" t="s">
        <v>559</v>
      </c>
      <c r="P88" s="19"/>
      <c r="Q88" s="18"/>
      <c r="R88" s="94"/>
      <c r="S88" s="16"/>
      <c r="T88" s="20"/>
      <c r="U88" s="21"/>
      <c r="V88" s="22"/>
      <c r="W88" s="15"/>
      <c r="X88" s="16"/>
      <c r="Y88" s="20"/>
      <c r="Z88" s="21"/>
      <c r="AA88" s="22"/>
      <c r="AB88" s="14"/>
      <c r="AC88" s="16"/>
      <c r="AD88" s="16"/>
      <c r="AE88" s="19"/>
      <c r="AF88" s="22"/>
      <c r="AG88" s="51"/>
      <c r="AH88" s="51"/>
      <c r="AI88" s="51"/>
      <c r="AJ88" s="95"/>
      <c r="AK88" s="22"/>
      <c r="AL88" s="14"/>
      <c r="AM88" s="20"/>
      <c r="AN88" s="21"/>
    </row>
    <row r="89" spans="2:40" s="146" customFormat="1" ht="108" x14ac:dyDescent="0.25">
      <c r="B89" s="161" t="s">
        <v>259</v>
      </c>
      <c r="C89" s="162" t="s">
        <v>829</v>
      </c>
      <c r="D89" s="163" t="s">
        <v>260</v>
      </c>
      <c r="E89" s="39"/>
      <c r="F89" s="16" t="s">
        <v>1092</v>
      </c>
      <c r="G89" s="74" t="s">
        <v>587</v>
      </c>
      <c r="H89" s="164" t="s">
        <v>588</v>
      </c>
      <c r="I89" s="52">
        <v>0.68</v>
      </c>
      <c r="J89" s="40">
        <v>0.68</v>
      </c>
      <c r="K89" s="50" t="s">
        <v>559</v>
      </c>
      <c r="L89" s="189"/>
      <c r="M89" s="36"/>
      <c r="N89" s="198"/>
      <c r="O89" s="16"/>
      <c r="P89" s="19"/>
      <c r="Q89" s="18"/>
      <c r="R89" s="94"/>
      <c r="S89" s="16"/>
      <c r="T89" s="20"/>
      <c r="U89" s="21"/>
      <c r="V89" s="22"/>
      <c r="W89" s="15"/>
      <c r="X89" s="16"/>
      <c r="Y89" s="20"/>
      <c r="Z89" s="21"/>
      <c r="AA89" s="22"/>
      <c r="AB89" s="14"/>
      <c r="AC89" s="16"/>
      <c r="AD89" s="16"/>
      <c r="AE89" s="19"/>
      <c r="AF89" s="22"/>
      <c r="AG89" s="51"/>
      <c r="AH89" s="51"/>
      <c r="AI89" s="51"/>
      <c r="AJ89" s="95"/>
      <c r="AK89" s="22"/>
      <c r="AL89" s="14"/>
      <c r="AM89" s="20"/>
      <c r="AN89" s="21"/>
    </row>
    <row r="90" spans="2:40" s="146" customFormat="1" ht="84" x14ac:dyDescent="0.25">
      <c r="B90" s="161" t="s">
        <v>262</v>
      </c>
      <c r="C90" s="162" t="s">
        <v>830</v>
      </c>
      <c r="D90" s="163" t="s">
        <v>263</v>
      </c>
      <c r="E90" s="39"/>
      <c r="F90" s="16" t="s">
        <v>1093</v>
      </c>
      <c r="G90" s="74"/>
      <c r="H90" s="35"/>
      <c r="I90" s="198"/>
      <c r="J90" s="16"/>
      <c r="K90" s="19"/>
      <c r="L90" s="106" t="s">
        <v>589</v>
      </c>
      <c r="M90" s="36" t="s">
        <v>590</v>
      </c>
      <c r="N90" s="35">
        <v>1.6</v>
      </c>
      <c r="O90" s="52">
        <v>1.63</v>
      </c>
      <c r="P90" s="19"/>
      <c r="Q90" s="18"/>
      <c r="R90" s="94"/>
      <c r="S90" s="16"/>
      <c r="T90" s="20"/>
      <c r="U90" s="21"/>
      <c r="V90" s="22"/>
      <c r="W90" s="15"/>
      <c r="X90" s="16"/>
      <c r="Y90" s="20"/>
      <c r="Z90" s="21"/>
      <c r="AA90" s="22"/>
      <c r="AB90" s="14"/>
      <c r="AC90" s="16"/>
      <c r="AD90" s="16"/>
      <c r="AE90" s="19"/>
      <c r="AF90" s="22"/>
      <c r="AG90" s="51"/>
      <c r="AH90" s="51"/>
      <c r="AI90" s="51"/>
      <c r="AJ90" s="95"/>
      <c r="AK90" s="22"/>
      <c r="AL90" s="14"/>
      <c r="AM90" s="20"/>
      <c r="AN90" s="21"/>
    </row>
    <row r="91" spans="2:40" s="146" customFormat="1" ht="158.25" customHeight="1" x14ac:dyDescent="0.25">
      <c r="B91" s="174" t="s">
        <v>992</v>
      </c>
      <c r="C91" s="148" t="s">
        <v>993</v>
      </c>
      <c r="D91" s="174" t="s">
        <v>991</v>
      </c>
      <c r="E91" s="39"/>
      <c r="F91" s="16"/>
      <c r="G91" s="74" t="s">
        <v>587</v>
      </c>
      <c r="H91" s="35" t="s">
        <v>588</v>
      </c>
      <c r="I91" s="35">
        <v>0.32</v>
      </c>
      <c r="J91" s="16"/>
      <c r="K91" s="19"/>
      <c r="L91" s="106"/>
      <c r="M91" s="36"/>
      <c r="N91" s="35"/>
      <c r="O91" s="52"/>
      <c r="P91" s="19"/>
      <c r="Q91" s="18"/>
      <c r="R91" s="94"/>
      <c r="S91" s="16"/>
      <c r="T91" s="20"/>
      <c r="U91" s="21"/>
      <c r="V91" s="22"/>
      <c r="W91" s="15"/>
      <c r="X91" s="16"/>
      <c r="Y91" s="20"/>
      <c r="Z91" s="21"/>
      <c r="AA91" s="22"/>
      <c r="AB91" s="14"/>
      <c r="AC91" s="16"/>
      <c r="AD91" s="16"/>
      <c r="AE91" s="19"/>
      <c r="AF91" s="22"/>
      <c r="AG91" s="51"/>
      <c r="AH91" s="51"/>
      <c r="AI91" s="51"/>
      <c r="AJ91" s="95"/>
      <c r="AK91" s="22"/>
      <c r="AL91" s="14"/>
      <c r="AM91" s="20"/>
      <c r="AN91" s="21"/>
    </row>
    <row r="92" spans="2:40" s="146" customFormat="1" ht="90.75" customHeight="1" x14ac:dyDescent="0.25">
      <c r="B92" s="174" t="s">
        <v>994</v>
      </c>
      <c r="C92" s="148" t="s">
        <v>995</v>
      </c>
      <c r="D92" s="174" t="s">
        <v>996</v>
      </c>
      <c r="E92" s="39"/>
      <c r="F92" s="16"/>
      <c r="G92" s="74"/>
      <c r="H92" s="35"/>
      <c r="I92" s="198"/>
      <c r="J92" s="16"/>
      <c r="K92" s="19"/>
      <c r="L92" s="106" t="s">
        <v>589</v>
      </c>
      <c r="M92" s="36" t="s">
        <v>590</v>
      </c>
      <c r="N92" s="35">
        <v>0.87</v>
      </c>
      <c r="O92" s="52"/>
      <c r="P92" s="19"/>
      <c r="Q92" s="18"/>
      <c r="R92" s="94"/>
      <c r="S92" s="16"/>
      <c r="T92" s="20"/>
      <c r="U92" s="21"/>
      <c r="V92" s="22"/>
      <c r="W92" s="15"/>
      <c r="X92" s="16"/>
      <c r="Y92" s="20"/>
      <c r="Z92" s="21"/>
      <c r="AA92" s="22"/>
      <c r="AB92" s="14"/>
      <c r="AC92" s="16"/>
      <c r="AD92" s="16"/>
      <c r="AE92" s="19"/>
      <c r="AF92" s="22"/>
      <c r="AG92" s="51"/>
      <c r="AH92" s="51"/>
      <c r="AI92" s="51"/>
      <c r="AJ92" s="95"/>
      <c r="AK92" s="22"/>
      <c r="AL92" s="14"/>
      <c r="AM92" s="20"/>
      <c r="AN92" s="21"/>
    </row>
    <row r="93" spans="2:40" s="75" customFormat="1" x14ac:dyDescent="0.25">
      <c r="B93" s="110" t="s">
        <v>265</v>
      </c>
      <c r="C93" s="285" t="s">
        <v>264</v>
      </c>
      <c r="D93" s="286"/>
      <c r="E93" s="286"/>
      <c r="F93" s="286"/>
      <c r="G93" s="286"/>
      <c r="H93" s="286"/>
      <c r="I93" s="286"/>
      <c r="J93" s="286"/>
      <c r="K93" s="286"/>
      <c r="L93" s="286"/>
      <c r="M93" s="286"/>
      <c r="N93" s="286"/>
      <c r="O93" s="286"/>
      <c r="P93" s="286"/>
      <c r="Q93" s="286"/>
      <c r="R93" s="286"/>
      <c r="S93" s="286"/>
      <c r="T93" s="286"/>
      <c r="U93" s="286"/>
      <c r="V93" s="286"/>
      <c r="W93" s="286"/>
      <c r="X93" s="286"/>
      <c r="Y93" s="286"/>
      <c r="Z93" s="286"/>
      <c r="AA93" s="286"/>
      <c r="AB93" s="286"/>
      <c r="AC93" s="286"/>
      <c r="AD93" s="286"/>
      <c r="AE93" s="286"/>
      <c r="AF93" s="286"/>
      <c r="AG93" s="286"/>
      <c r="AH93" s="286"/>
      <c r="AI93" s="286"/>
      <c r="AJ93" s="286"/>
      <c r="AK93" s="286"/>
      <c r="AL93" s="286"/>
      <c r="AM93" s="286"/>
      <c r="AN93" s="287"/>
    </row>
    <row r="94" spans="2:40" s="146" customFormat="1" ht="153" x14ac:dyDescent="0.25">
      <c r="B94" s="23" t="s">
        <v>266</v>
      </c>
      <c r="C94" s="149" t="s">
        <v>820</v>
      </c>
      <c r="D94" s="24" t="s">
        <v>267</v>
      </c>
      <c r="E94" s="39"/>
      <c r="F94" s="16" t="s">
        <v>1094</v>
      </c>
      <c r="G94" s="74" t="s">
        <v>591</v>
      </c>
      <c r="H94" s="36" t="s">
        <v>592</v>
      </c>
      <c r="I94" s="35">
        <v>17.773</v>
      </c>
      <c r="J94" s="35">
        <v>27.63</v>
      </c>
      <c r="K94" s="196">
        <v>16.850000000000001</v>
      </c>
      <c r="L94" s="106" t="s">
        <v>593</v>
      </c>
      <c r="M94" s="36" t="s">
        <v>594</v>
      </c>
      <c r="N94" s="35">
        <v>214</v>
      </c>
      <c r="O94" s="35">
        <v>214</v>
      </c>
      <c r="P94" s="200">
        <v>134</v>
      </c>
      <c r="Q94" s="165" t="s">
        <v>663</v>
      </c>
      <c r="R94" s="149" t="s">
        <v>763</v>
      </c>
      <c r="S94" s="52" t="s">
        <v>559</v>
      </c>
      <c r="T94" s="36">
        <v>214</v>
      </c>
      <c r="U94" s="201">
        <v>134</v>
      </c>
      <c r="V94" s="106" t="s">
        <v>595</v>
      </c>
      <c r="W94" s="36" t="s">
        <v>596</v>
      </c>
      <c r="X94" s="202">
        <v>214</v>
      </c>
      <c r="Y94" s="49">
        <v>214</v>
      </c>
      <c r="Z94" s="50">
        <v>138</v>
      </c>
      <c r="AA94" s="35" t="s">
        <v>664</v>
      </c>
      <c r="AB94" s="149" t="s">
        <v>764</v>
      </c>
      <c r="AC94" s="52" t="s">
        <v>559</v>
      </c>
      <c r="AD94" s="40">
        <v>214</v>
      </c>
      <c r="AE94" s="59">
        <v>138</v>
      </c>
      <c r="AF94" s="22"/>
      <c r="AG94" s="51"/>
      <c r="AH94" s="51"/>
      <c r="AI94" s="51"/>
      <c r="AJ94" s="95"/>
      <c r="AK94" s="22"/>
      <c r="AL94" s="16"/>
      <c r="AM94" s="20"/>
      <c r="AN94" s="21"/>
    </row>
    <row r="95" spans="2:40" s="146" customFormat="1" ht="178.5" x14ac:dyDescent="0.25">
      <c r="B95" s="23" t="s">
        <v>269</v>
      </c>
      <c r="C95" s="149" t="s">
        <v>821</v>
      </c>
      <c r="D95" s="24" t="s">
        <v>270</v>
      </c>
      <c r="E95" s="39"/>
      <c r="F95" s="16" t="s">
        <v>1095</v>
      </c>
      <c r="G95" s="74" t="s">
        <v>591</v>
      </c>
      <c r="H95" s="36" t="s">
        <v>592</v>
      </c>
      <c r="I95" s="35">
        <v>11.183</v>
      </c>
      <c r="J95" s="35">
        <v>11.18</v>
      </c>
      <c r="K95" s="196">
        <v>6.77</v>
      </c>
      <c r="L95" s="106" t="s">
        <v>593</v>
      </c>
      <c r="M95" s="36" t="s">
        <v>594</v>
      </c>
      <c r="N95" s="35">
        <v>1602</v>
      </c>
      <c r="O95" s="202">
        <v>3035</v>
      </c>
      <c r="P95" s="200">
        <v>191</v>
      </c>
      <c r="Q95" s="74" t="s">
        <v>597</v>
      </c>
      <c r="R95" s="164" t="s">
        <v>598</v>
      </c>
      <c r="S95" s="35">
        <v>392</v>
      </c>
      <c r="T95" s="164">
        <v>4444</v>
      </c>
      <c r="U95" s="201">
        <v>3902</v>
      </c>
      <c r="V95" s="106" t="s">
        <v>595</v>
      </c>
      <c r="W95" s="36" t="s">
        <v>596</v>
      </c>
      <c r="X95" s="16">
        <v>2851</v>
      </c>
      <c r="Y95" s="49">
        <v>4284</v>
      </c>
      <c r="Z95" s="50">
        <v>695</v>
      </c>
      <c r="AA95" s="35" t="s">
        <v>599</v>
      </c>
      <c r="AB95" s="164" t="s">
        <v>600</v>
      </c>
      <c r="AC95" s="203">
        <v>3693</v>
      </c>
      <c r="AD95" s="100">
        <v>3693</v>
      </c>
      <c r="AE95" s="59">
        <v>2815</v>
      </c>
      <c r="AF95" s="36" t="s">
        <v>663</v>
      </c>
      <c r="AG95" s="149" t="s">
        <v>763</v>
      </c>
      <c r="AH95" s="52"/>
      <c r="AI95" s="52">
        <v>7159</v>
      </c>
      <c r="AJ95" s="200">
        <v>4053</v>
      </c>
      <c r="AK95" s="165" t="s">
        <v>664</v>
      </c>
      <c r="AL95" s="149" t="s">
        <v>764</v>
      </c>
      <c r="AM95" s="49">
        <v>6631</v>
      </c>
      <c r="AN95" s="50">
        <v>3089</v>
      </c>
    </row>
    <row r="96" spans="2:40" s="146" customFormat="1" ht="178.5" x14ac:dyDescent="0.25">
      <c r="B96" s="23" t="s">
        <v>271</v>
      </c>
      <c r="C96" s="149" t="s">
        <v>822</v>
      </c>
      <c r="D96" s="24" t="s">
        <v>272</v>
      </c>
      <c r="E96" s="39"/>
      <c r="F96" s="16" t="s">
        <v>1096</v>
      </c>
      <c r="G96" s="74" t="s">
        <v>591</v>
      </c>
      <c r="H96" s="36" t="s">
        <v>592</v>
      </c>
      <c r="I96" s="204">
        <v>6.5629999999999997</v>
      </c>
      <c r="J96" s="35">
        <v>10.86</v>
      </c>
      <c r="K96" s="196">
        <v>6.55</v>
      </c>
      <c r="L96" s="106" t="s">
        <v>663</v>
      </c>
      <c r="M96" s="149" t="s">
        <v>763</v>
      </c>
      <c r="N96" s="35"/>
      <c r="O96" s="35">
        <v>2960</v>
      </c>
      <c r="P96" s="49">
        <v>1730</v>
      </c>
      <c r="Q96" s="74" t="s">
        <v>597</v>
      </c>
      <c r="R96" s="164" t="s">
        <v>598</v>
      </c>
      <c r="S96" s="35">
        <v>1120</v>
      </c>
      <c r="T96" s="36">
        <v>2960</v>
      </c>
      <c r="U96" s="50">
        <v>1730</v>
      </c>
      <c r="V96" s="106" t="s">
        <v>595</v>
      </c>
      <c r="W96" s="36" t="s">
        <v>596</v>
      </c>
      <c r="X96" s="40">
        <v>241</v>
      </c>
      <c r="Y96" s="49">
        <v>241</v>
      </c>
      <c r="Z96" s="49">
        <v>0</v>
      </c>
      <c r="AA96" s="74" t="s">
        <v>664</v>
      </c>
      <c r="AB96" s="149" t="s">
        <v>764</v>
      </c>
      <c r="AC96" s="52" t="s">
        <v>559</v>
      </c>
      <c r="AD96" s="40">
        <v>241</v>
      </c>
      <c r="AE96" s="50">
        <v>0</v>
      </c>
      <c r="AF96" s="51"/>
      <c r="AG96" s="51"/>
      <c r="AH96" s="51"/>
      <c r="AI96" s="51"/>
      <c r="AJ96" s="95"/>
      <c r="AK96" s="22"/>
      <c r="AL96" s="16"/>
      <c r="AM96" s="20"/>
      <c r="AN96" s="21"/>
    </row>
    <row r="97" spans="2:40" s="146" customFormat="1" ht="102" x14ac:dyDescent="0.25">
      <c r="B97" s="23" t="s">
        <v>248</v>
      </c>
      <c r="C97" s="149" t="s">
        <v>823</v>
      </c>
      <c r="D97" s="24" t="s">
        <v>274</v>
      </c>
      <c r="E97" s="39"/>
      <c r="F97" s="16" t="s">
        <v>1097</v>
      </c>
      <c r="G97" s="74" t="s">
        <v>591</v>
      </c>
      <c r="H97" s="36" t="s">
        <v>592</v>
      </c>
      <c r="I97" s="35">
        <v>0.318</v>
      </c>
      <c r="J97" s="35">
        <v>0.32</v>
      </c>
      <c r="K97" s="196">
        <v>0.31</v>
      </c>
      <c r="L97" s="189"/>
      <c r="M97" s="35"/>
      <c r="N97" s="198"/>
      <c r="O97" s="198"/>
      <c r="P97" s="200"/>
      <c r="Q97" s="165"/>
      <c r="R97" s="35"/>
      <c r="S97" s="35"/>
      <c r="T97" s="36"/>
      <c r="U97" s="166"/>
      <c r="V97" s="51"/>
      <c r="W97" s="15"/>
      <c r="X97" s="16"/>
      <c r="Y97" s="20"/>
      <c r="Z97" s="20"/>
      <c r="AA97" s="22"/>
      <c r="AB97" s="14"/>
      <c r="AC97" s="16"/>
      <c r="AD97" s="16"/>
      <c r="AE97" s="19"/>
      <c r="AF97" s="51"/>
      <c r="AG97" s="51"/>
      <c r="AH97" s="51"/>
      <c r="AI97" s="51"/>
      <c r="AJ97" s="95"/>
      <c r="AK97" s="22"/>
      <c r="AL97" s="16"/>
      <c r="AM97" s="20"/>
      <c r="AN97" s="21"/>
    </row>
    <row r="98" spans="2:40" s="146" customFormat="1" ht="165.75" x14ac:dyDescent="0.25">
      <c r="B98" s="23" t="s">
        <v>276</v>
      </c>
      <c r="C98" s="149" t="s">
        <v>824</v>
      </c>
      <c r="D98" s="24" t="s">
        <v>277</v>
      </c>
      <c r="E98" s="39"/>
      <c r="F98" s="16" t="s">
        <v>1098</v>
      </c>
      <c r="G98" s="74" t="s">
        <v>591</v>
      </c>
      <c r="H98" s="36" t="s">
        <v>592</v>
      </c>
      <c r="I98" s="35">
        <v>8.1630000000000003</v>
      </c>
      <c r="J98" s="35">
        <v>14</v>
      </c>
      <c r="K98" s="196">
        <v>5.95</v>
      </c>
      <c r="L98" s="106" t="s">
        <v>593</v>
      </c>
      <c r="M98" s="36" t="s">
        <v>594</v>
      </c>
      <c r="N98" s="35">
        <v>525</v>
      </c>
      <c r="O98" s="36">
        <v>525</v>
      </c>
      <c r="P98" s="49">
        <v>0</v>
      </c>
      <c r="Q98" s="165" t="s">
        <v>663</v>
      </c>
      <c r="R98" s="149" t="s">
        <v>763</v>
      </c>
      <c r="S98" s="52" t="s">
        <v>559</v>
      </c>
      <c r="T98" s="36">
        <v>5080</v>
      </c>
      <c r="U98" s="50">
        <v>0</v>
      </c>
      <c r="V98" s="106" t="s">
        <v>595</v>
      </c>
      <c r="W98" s="36" t="s">
        <v>596</v>
      </c>
      <c r="X98" s="35">
        <v>939</v>
      </c>
      <c r="Y98" s="49">
        <v>940</v>
      </c>
      <c r="Z98" s="49">
        <v>161</v>
      </c>
      <c r="AA98" s="74" t="s">
        <v>599</v>
      </c>
      <c r="AB98" s="36" t="s">
        <v>601</v>
      </c>
      <c r="AC98" s="16">
        <v>821</v>
      </c>
      <c r="AD98" s="16">
        <v>1755</v>
      </c>
      <c r="AE98" s="205">
        <v>286</v>
      </c>
      <c r="AF98" s="206" t="s">
        <v>664</v>
      </c>
      <c r="AG98" s="149" t="s">
        <v>764</v>
      </c>
      <c r="AH98" s="52" t="s">
        <v>559</v>
      </c>
      <c r="AI98" s="172">
        <v>1755</v>
      </c>
      <c r="AJ98" s="207">
        <v>286</v>
      </c>
      <c r="AK98" s="74"/>
      <c r="AL98" s="164"/>
      <c r="AM98" s="20"/>
      <c r="AN98" s="21"/>
    </row>
    <row r="99" spans="2:40" s="75" customFormat="1" x14ac:dyDescent="0.25">
      <c r="B99" s="110" t="s">
        <v>279</v>
      </c>
      <c r="C99" s="285" t="s">
        <v>280</v>
      </c>
      <c r="D99" s="286"/>
      <c r="E99" s="286"/>
      <c r="F99" s="286"/>
      <c r="G99" s="286"/>
      <c r="H99" s="286"/>
      <c r="I99" s="286"/>
      <c r="J99" s="286"/>
      <c r="K99" s="286"/>
      <c r="L99" s="286"/>
      <c r="M99" s="286"/>
      <c r="N99" s="286"/>
      <c r="O99" s="286"/>
      <c r="P99" s="286"/>
      <c r="Q99" s="286"/>
      <c r="R99" s="286"/>
      <c r="S99" s="286"/>
      <c r="T99" s="286"/>
      <c r="U99" s="286"/>
      <c r="V99" s="286"/>
      <c r="W99" s="286"/>
      <c r="X99" s="286"/>
      <c r="Y99" s="286"/>
      <c r="Z99" s="286"/>
      <c r="AA99" s="286"/>
      <c r="AB99" s="286"/>
      <c r="AC99" s="286"/>
      <c r="AD99" s="286"/>
      <c r="AE99" s="286"/>
      <c r="AF99" s="286"/>
      <c r="AG99" s="286"/>
      <c r="AH99" s="286"/>
      <c r="AI99" s="286"/>
      <c r="AJ99" s="286"/>
      <c r="AK99" s="286"/>
      <c r="AL99" s="286"/>
      <c r="AM99" s="286"/>
      <c r="AN99" s="287"/>
    </row>
    <row r="100" spans="2:40" s="146" customFormat="1" ht="165.75" x14ac:dyDescent="0.25">
      <c r="B100" s="23" t="s">
        <v>603</v>
      </c>
      <c r="C100" s="149" t="s">
        <v>975</v>
      </c>
      <c r="D100" s="24" t="s">
        <v>281</v>
      </c>
      <c r="E100" s="39"/>
      <c r="F100" s="16" t="s">
        <v>672</v>
      </c>
      <c r="G100" s="74" t="s">
        <v>604</v>
      </c>
      <c r="H100" s="36" t="s">
        <v>605</v>
      </c>
      <c r="I100" s="35">
        <v>20</v>
      </c>
      <c r="J100" s="35">
        <v>24.81</v>
      </c>
      <c r="K100" s="50">
        <v>8.64</v>
      </c>
      <c r="L100" s="106" t="s">
        <v>606</v>
      </c>
      <c r="M100" s="36" t="s">
        <v>607</v>
      </c>
      <c r="N100" s="35">
        <v>525</v>
      </c>
      <c r="O100" s="35">
        <v>1357</v>
      </c>
      <c r="P100" s="49">
        <v>1035.7</v>
      </c>
      <c r="Q100" s="165"/>
      <c r="R100" s="35"/>
      <c r="S100" s="35"/>
      <c r="T100" s="36"/>
      <c r="U100" s="166"/>
      <c r="V100" s="22"/>
      <c r="W100" s="15"/>
      <c r="X100" s="16"/>
      <c r="Y100" s="20"/>
      <c r="Z100" s="21"/>
      <c r="AA100" s="167"/>
      <c r="AB100" s="14"/>
      <c r="AC100" s="16"/>
      <c r="AD100" s="16"/>
      <c r="AE100" s="19"/>
      <c r="AF100" s="22"/>
      <c r="AG100" s="51"/>
      <c r="AH100" s="51"/>
      <c r="AI100" s="51"/>
      <c r="AJ100" s="95"/>
      <c r="AK100" s="22"/>
      <c r="AL100" s="16"/>
      <c r="AM100" s="20"/>
      <c r="AN100" s="21"/>
    </row>
    <row r="101" spans="2:40" s="75" customFormat="1" x14ac:dyDescent="0.25">
      <c r="B101" s="114" t="s">
        <v>282</v>
      </c>
      <c r="C101" s="285" t="s">
        <v>283</v>
      </c>
      <c r="D101" s="286"/>
      <c r="E101" s="286"/>
      <c r="F101" s="286"/>
      <c r="G101" s="286"/>
      <c r="H101" s="286"/>
      <c r="I101" s="286"/>
      <c r="J101" s="286"/>
      <c r="K101" s="286"/>
      <c r="L101" s="286"/>
      <c r="M101" s="286"/>
      <c r="N101" s="286"/>
      <c r="O101" s="286"/>
      <c r="P101" s="286"/>
      <c r="Q101" s="286"/>
      <c r="R101" s="286"/>
      <c r="S101" s="286"/>
      <c r="T101" s="286"/>
      <c r="U101" s="286"/>
      <c r="V101" s="286"/>
      <c r="W101" s="286"/>
      <c r="X101" s="286"/>
      <c r="Y101" s="286"/>
      <c r="Z101" s="286"/>
      <c r="AA101" s="286"/>
      <c r="AB101" s="286"/>
      <c r="AC101" s="286"/>
      <c r="AD101" s="286"/>
      <c r="AE101" s="286"/>
      <c r="AF101" s="286"/>
      <c r="AG101" s="286"/>
      <c r="AH101" s="286"/>
      <c r="AI101" s="286"/>
      <c r="AJ101" s="286"/>
      <c r="AK101" s="286"/>
      <c r="AL101" s="286"/>
      <c r="AM101" s="286"/>
      <c r="AN101" s="287"/>
    </row>
    <row r="102" spans="2:40" s="146" customFormat="1" ht="165.75" x14ac:dyDescent="0.25">
      <c r="B102" s="23" t="s">
        <v>284</v>
      </c>
      <c r="C102" s="148" t="s">
        <v>815</v>
      </c>
      <c r="D102" s="24" t="s">
        <v>285</v>
      </c>
      <c r="E102" s="39"/>
      <c r="F102" s="16" t="s">
        <v>673</v>
      </c>
      <c r="G102" s="74" t="s">
        <v>608</v>
      </c>
      <c r="H102" s="36" t="s">
        <v>609</v>
      </c>
      <c r="I102" s="35">
        <v>12704</v>
      </c>
      <c r="J102" s="35">
        <v>14123.49</v>
      </c>
      <c r="K102" s="49" t="s">
        <v>559</v>
      </c>
      <c r="L102" s="208"/>
      <c r="M102" s="14"/>
      <c r="N102" s="40"/>
      <c r="O102" s="16"/>
      <c r="P102" s="19"/>
      <c r="Q102" s="18"/>
      <c r="R102" s="94"/>
      <c r="S102" s="16"/>
      <c r="T102" s="20"/>
      <c r="U102" s="21"/>
      <c r="V102" s="22"/>
      <c r="W102" s="15"/>
      <c r="X102" s="16"/>
      <c r="Y102" s="20"/>
      <c r="Z102" s="21"/>
      <c r="AA102" s="22"/>
      <c r="AB102" s="14"/>
      <c r="AC102" s="16"/>
      <c r="AD102" s="16"/>
      <c r="AE102" s="19"/>
      <c r="AF102" s="22"/>
      <c r="AG102" s="51"/>
      <c r="AH102" s="51"/>
      <c r="AI102" s="51"/>
      <c r="AJ102" s="95"/>
      <c r="AK102" s="22"/>
      <c r="AL102" s="16"/>
      <c r="AM102" s="20"/>
      <c r="AN102" s="21"/>
    </row>
    <row r="103" spans="2:40" s="146" customFormat="1" ht="102" x14ac:dyDescent="0.25">
      <c r="B103" s="23" t="s">
        <v>287</v>
      </c>
      <c r="C103" s="148" t="s">
        <v>816</v>
      </c>
      <c r="D103" s="24" t="s">
        <v>288</v>
      </c>
      <c r="E103" s="39"/>
      <c r="F103" s="16" t="s">
        <v>676</v>
      </c>
      <c r="G103" s="74" t="s">
        <v>608</v>
      </c>
      <c r="H103" s="36" t="s">
        <v>610</v>
      </c>
      <c r="I103" s="35">
        <v>2794</v>
      </c>
      <c r="J103" s="40">
        <v>3008</v>
      </c>
      <c r="K103" s="59">
        <v>381</v>
      </c>
      <c r="L103" s="18"/>
      <c r="M103" s="14"/>
      <c r="N103" s="40"/>
      <c r="O103" s="16"/>
      <c r="P103" s="19"/>
      <c r="Q103" s="18"/>
      <c r="R103" s="94"/>
      <c r="S103" s="16"/>
      <c r="T103" s="20"/>
      <c r="U103" s="21"/>
      <c r="V103" s="22"/>
      <c r="W103" s="15"/>
      <c r="X103" s="16"/>
      <c r="Y103" s="20"/>
      <c r="Z103" s="21"/>
      <c r="AA103" s="22"/>
      <c r="AB103" s="14"/>
      <c r="AC103" s="16"/>
      <c r="AD103" s="16"/>
      <c r="AE103" s="19"/>
      <c r="AF103" s="22"/>
      <c r="AG103" s="51"/>
      <c r="AH103" s="51"/>
      <c r="AI103" s="51"/>
      <c r="AJ103" s="95"/>
      <c r="AK103" s="22"/>
      <c r="AL103" s="16"/>
      <c r="AM103" s="20"/>
      <c r="AN103" s="21"/>
    </row>
    <row r="104" spans="2:40" s="146" customFormat="1" ht="102" x14ac:dyDescent="0.25">
      <c r="B104" s="23" t="s">
        <v>289</v>
      </c>
      <c r="C104" s="148" t="s">
        <v>817</v>
      </c>
      <c r="D104" s="24" t="s">
        <v>290</v>
      </c>
      <c r="E104" s="39"/>
      <c r="F104" s="16" t="s">
        <v>675</v>
      </c>
      <c r="G104" s="74" t="s">
        <v>608</v>
      </c>
      <c r="H104" s="36" t="s">
        <v>610</v>
      </c>
      <c r="I104" s="35">
        <v>1253</v>
      </c>
      <c r="J104" s="40">
        <v>1480.7</v>
      </c>
      <c r="K104" s="52" t="s">
        <v>559</v>
      </c>
      <c r="L104" s="18"/>
      <c r="M104" s="14"/>
      <c r="N104" s="40"/>
      <c r="O104" s="16"/>
      <c r="P104" s="19"/>
      <c r="Q104" s="18"/>
      <c r="R104" s="94"/>
      <c r="S104" s="16"/>
      <c r="T104" s="20"/>
      <c r="U104" s="21"/>
      <c r="V104" s="22"/>
      <c r="W104" s="15"/>
      <c r="X104" s="16"/>
      <c r="Y104" s="20"/>
      <c r="Z104" s="21"/>
      <c r="AA104" s="22"/>
      <c r="AB104" s="14"/>
      <c r="AC104" s="16"/>
      <c r="AD104" s="16"/>
      <c r="AE104" s="19"/>
      <c r="AF104" s="22"/>
      <c r="AG104" s="51"/>
      <c r="AH104" s="51"/>
      <c r="AI104" s="51"/>
      <c r="AJ104" s="95"/>
      <c r="AK104" s="22"/>
      <c r="AL104" s="16"/>
      <c r="AM104" s="20"/>
      <c r="AN104" s="21"/>
    </row>
    <row r="105" spans="2:40" s="146" customFormat="1" ht="127.5" x14ac:dyDescent="0.25">
      <c r="B105" s="209" t="s">
        <v>292</v>
      </c>
      <c r="C105" s="148" t="s">
        <v>818</v>
      </c>
      <c r="D105" s="153" t="s">
        <v>293</v>
      </c>
      <c r="E105" s="39"/>
      <c r="F105" s="16" t="s">
        <v>674</v>
      </c>
      <c r="G105" s="74" t="s">
        <v>608</v>
      </c>
      <c r="H105" s="36" t="s">
        <v>610</v>
      </c>
      <c r="I105" s="35">
        <v>2209</v>
      </c>
      <c r="J105" s="40">
        <v>2588.7399999999998</v>
      </c>
      <c r="K105" s="52">
        <v>0</v>
      </c>
      <c r="L105" s="18"/>
      <c r="M105" s="14"/>
      <c r="N105" s="40"/>
      <c r="O105" s="16"/>
      <c r="P105" s="19"/>
      <c r="Q105" s="18"/>
      <c r="R105" s="94"/>
      <c r="S105" s="16"/>
      <c r="T105" s="20"/>
      <c r="U105" s="21"/>
      <c r="V105" s="22"/>
      <c r="W105" s="15"/>
      <c r="X105" s="16"/>
      <c r="Y105" s="20"/>
      <c r="Z105" s="21"/>
      <c r="AA105" s="22"/>
      <c r="AB105" s="14"/>
      <c r="AC105" s="16"/>
      <c r="AD105" s="16"/>
      <c r="AE105" s="19"/>
      <c r="AF105" s="22"/>
      <c r="AG105" s="51"/>
      <c r="AH105" s="51"/>
      <c r="AI105" s="51"/>
      <c r="AJ105" s="95"/>
      <c r="AK105" s="22"/>
      <c r="AL105" s="16"/>
      <c r="AM105" s="20"/>
      <c r="AN105" s="21"/>
    </row>
    <row r="106" spans="2:40" s="75" customFormat="1" x14ac:dyDescent="0.25">
      <c r="B106" s="116" t="s">
        <v>294</v>
      </c>
      <c r="C106" s="290" t="s">
        <v>295</v>
      </c>
      <c r="D106" s="291"/>
      <c r="E106" s="291"/>
      <c r="F106" s="291"/>
      <c r="G106" s="291"/>
      <c r="H106" s="291"/>
      <c r="I106" s="291"/>
      <c r="J106" s="291"/>
      <c r="K106" s="291"/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  <c r="AM106" s="291"/>
      <c r="AN106" s="292"/>
    </row>
    <row r="107" spans="2:40" s="146" customFormat="1" ht="165.75" x14ac:dyDescent="0.25">
      <c r="B107" s="23" t="s">
        <v>296</v>
      </c>
      <c r="C107" s="149" t="s">
        <v>812</v>
      </c>
      <c r="D107" s="24" t="s">
        <v>297</v>
      </c>
      <c r="E107" s="39"/>
      <c r="F107" s="16" t="s">
        <v>678</v>
      </c>
      <c r="G107" s="74" t="s">
        <v>611</v>
      </c>
      <c r="H107" s="36" t="s">
        <v>612</v>
      </c>
      <c r="I107" s="35">
        <v>23</v>
      </c>
      <c r="J107" s="40">
        <v>27</v>
      </c>
      <c r="K107" s="59">
        <v>26</v>
      </c>
      <c r="L107" s="18"/>
      <c r="M107" s="14"/>
      <c r="N107" s="40"/>
      <c r="O107" s="16"/>
      <c r="P107" s="19"/>
      <c r="Q107" s="18"/>
      <c r="R107" s="94"/>
      <c r="S107" s="16"/>
      <c r="T107" s="20"/>
      <c r="U107" s="21"/>
      <c r="V107" s="22"/>
      <c r="W107" s="15"/>
      <c r="X107" s="16"/>
      <c r="Y107" s="20"/>
      <c r="Z107" s="21"/>
      <c r="AA107" s="22"/>
      <c r="AB107" s="14"/>
      <c r="AC107" s="16"/>
      <c r="AD107" s="16"/>
      <c r="AE107" s="19"/>
      <c r="AF107" s="22"/>
      <c r="AG107" s="51"/>
      <c r="AH107" s="51"/>
      <c r="AI107" s="51"/>
      <c r="AJ107" s="95"/>
      <c r="AK107" s="22"/>
      <c r="AL107" s="16"/>
      <c r="AM107" s="20"/>
      <c r="AN107" s="21"/>
    </row>
    <row r="108" spans="2:40" s="146" customFormat="1" ht="140.25" x14ac:dyDescent="0.25">
      <c r="B108" s="23" t="s">
        <v>298</v>
      </c>
      <c r="C108" s="149" t="s">
        <v>813</v>
      </c>
      <c r="D108" s="24" t="s">
        <v>299</v>
      </c>
      <c r="E108" s="39"/>
      <c r="F108" s="16" t="s">
        <v>679</v>
      </c>
      <c r="G108" s="74" t="s">
        <v>611</v>
      </c>
      <c r="H108" s="36" t="s">
        <v>612</v>
      </c>
      <c r="I108" s="35">
        <v>47</v>
      </c>
      <c r="J108" s="40">
        <v>58</v>
      </c>
      <c r="K108" s="52">
        <v>0</v>
      </c>
      <c r="L108" s="18"/>
      <c r="M108" s="14"/>
      <c r="N108" s="40"/>
      <c r="O108" s="16"/>
      <c r="P108" s="19"/>
      <c r="Q108" s="18"/>
      <c r="R108" s="94"/>
      <c r="S108" s="16"/>
      <c r="T108" s="20"/>
      <c r="U108" s="21"/>
      <c r="V108" s="22"/>
      <c r="W108" s="15"/>
      <c r="X108" s="16"/>
      <c r="Y108" s="20"/>
      <c r="Z108" s="21"/>
      <c r="AA108" s="22"/>
      <c r="AB108" s="14"/>
      <c r="AC108" s="16"/>
      <c r="AD108" s="16"/>
      <c r="AE108" s="19"/>
      <c r="AF108" s="22"/>
      <c r="AG108" s="51"/>
      <c r="AH108" s="51"/>
      <c r="AI108" s="51"/>
      <c r="AJ108" s="95"/>
      <c r="AK108" s="22"/>
      <c r="AL108" s="16"/>
      <c r="AM108" s="20"/>
      <c r="AN108" s="21"/>
    </row>
    <row r="109" spans="2:40" s="146" customFormat="1" ht="102" x14ac:dyDescent="0.25">
      <c r="B109" s="23" t="s">
        <v>300</v>
      </c>
      <c r="C109" s="149" t="s">
        <v>814</v>
      </c>
      <c r="D109" s="24" t="s">
        <v>301</v>
      </c>
      <c r="E109" s="39"/>
      <c r="F109" s="16" t="s">
        <v>680</v>
      </c>
      <c r="G109" s="74" t="s">
        <v>611</v>
      </c>
      <c r="H109" s="36" t="s">
        <v>612</v>
      </c>
      <c r="I109" s="35">
        <v>115</v>
      </c>
      <c r="J109" s="40">
        <v>386</v>
      </c>
      <c r="K109" s="52">
        <v>0</v>
      </c>
      <c r="L109" s="18"/>
      <c r="M109" s="14"/>
      <c r="N109" s="40"/>
      <c r="O109" s="16"/>
      <c r="P109" s="19"/>
      <c r="Q109" s="18"/>
      <c r="R109" s="94"/>
      <c r="S109" s="16"/>
      <c r="T109" s="20"/>
      <c r="U109" s="21"/>
      <c r="V109" s="22"/>
      <c r="W109" s="15"/>
      <c r="X109" s="16"/>
      <c r="Y109" s="20"/>
      <c r="Z109" s="21"/>
      <c r="AA109" s="22"/>
      <c r="AB109" s="14"/>
      <c r="AC109" s="16"/>
      <c r="AD109" s="16"/>
      <c r="AE109" s="19"/>
      <c r="AF109" s="22"/>
      <c r="AG109" s="51"/>
      <c r="AH109" s="51"/>
      <c r="AI109" s="51"/>
      <c r="AJ109" s="95"/>
      <c r="AK109" s="22"/>
      <c r="AL109" s="16"/>
      <c r="AM109" s="20"/>
      <c r="AN109" s="21"/>
    </row>
    <row r="110" spans="2:40" s="75" customFormat="1" x14ac:dyDescent="0.25">
      <c r="B110" s="117" t="s">
        <v>302</v>
      </c>
      <c r="C110" s="290" t="s">
        <v>304</v>
      </c>
      <c r="D110" s="291"/>
      <c r="E110" s="291"/>
      <c r="F110" s="291"/>
      <c r="G110" s="291"/>
      <c r="H110" s="291"/>
      <c r="I110" s="291"/>
      <c r="J110" s="291"/>
      <c r="K110" s="291"/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  <c r="AM110" s="291"/>
      <c r="AN110" s="292"/>
    </row>
    <row r="111" spans="2:40" s="75" customFormat="1" x14ac:dyDescent="0.25">
      <c r="B111" s="117" t="s">
        <v>303</v>
      </c>
      <c r="C111" s="290" t="s">
        <v>305</v>
      </c>
      <c r="D111" s="291"/>
      <c r="E111" s="291"/>
      <c r="F111" s="291"/>
      <c r="G111" s="291"/>
      <c r="H111" s="291"/>
      <c r="I111" s="291"/>
      <c r="J111" s="291"/>
      <c r="K111" s="291"/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  <c r="AM111" s="291"/>
      <c r="AN111" s="292"/>
    </row>
    <row r="112" spans="2:40" s="146" customFormat="1" ht="153" x14ac:dyDescent="0.25">
      <c r="B112" s="210" t="s">
        <v>306</v>
      </c>
      <c r="C112" s="211" t="s">
        <v>806</v>
      </c>
      <c r="D112" s="177" t="s">
        <v>307</v>
      </c>
      <c r="E112" s="39"/>
      <c r="F112" s="16" t="s">
        <v>677</v>
      </c>
      <c r="G112" s="74" t="s">
        <v>613</v>
      </c>
      <c r="H112" s="36" t="s">
        <v>614</v>
      </c>
      <c r="I112" s="202">
        <v>1</v>
      </c>
      <c r="J112" s="35">
        <v>1</v>
      </c>
      <c r="K112" s="50" t="s">
        <v>559</v>
      </c>
      <c r="L112" s="106" t="s">
        <v>615</v>
      </c>
      <c r="M112" s="164" t="s">
        <v>616</v>
      </c>
      <c r="N112" s="35">
        <v>1</v>
      </c>
      <c r="O112" s="35">
        <v>1</v>
      </c>
      <c r="P112" s="49" t="s">
        <v>559</v>
      </c>
      <c r="Q112" s="74" t="s">
        <v>617</v>
      </c>
      <c r="R112" s="36" t="s">
        <v>618</v>
      </c>
      <c r="S112" s="35"/>
      <c r="T112" s="36"/>
      <c r="U112" s="201"/>
      <c r="V112" s="35" t="s">
        <v>619</v>
      </c>
      <c r="W112" s="36" t="s">
        <v>620</v>
      </c>
      <c r="X112" s="16"/>
      <c r="Y112" s="20"/>
      <c r="Z112" s="21"/>
      <c r="AA112" s="35" t="s">
        <v>621</v>
      </c>
      <c r="AB112" s="36" t="s">
        <v>622</v>
      </c>
      <c r="AC112" s="203">
        <v>2</v>
      </c>
      <c r="AD112" s="100">
        <v>6.36</v>
      </c>
      <c r="AE112" s="52" t="s">
        <v>559</v>
      </c>
      <c r="AF112" s="22"/>
      <c r="AG112" s="51"/>
      <c r="AH112" s="51"/>
      <c r="AI112" s="51"/>
      <c r="AJ112" s="95"/>
      <c r="AK112" s="22"/>
      <c r="AL112" s="16"/>
      <c r="AM112" s="20"/>
      <c r="AN112" s="21"/>
    </row>
    <row r="113" spans="2:40" s="146" customFormat="1" ht="153" x14ac:dyDescent="0.25">
      <c r="B113" s="210" t="s">
        <v>308</v>
      </c>
      <c r="C113" s="211" t="s">
        <v>807</v>
      </c>
      <c r="D113" s="177" t="s">
        <v>309</v>
      </c>
      <c r="E113" s="39"/>
      <c r="F113" s="16"/>
      <c r="G113" s="74" t="s">
        <v>613</v>
      </c>
      <c r="H113" s="36" t="s">
        <v>614</v>
      </c>
      <c r="I113" s="35">
        <v>1</v>
      </c>
      <c r="J113" s="52" t="s">
        <v>559</v>
      </c>
      <c r="K113" s="50" t="s">
        <v>559</v>
      </c>
      <c r="L113" s="106" t="s">
        <v>615</v>
      </c>
      <c r="M113" s="164" t="s">
        <v>616</v>
      </c>
      <c r="N113" s="35">
        <v>1</v>
      </c>
      <c r="O113" s="52" t="s">
        <v>559</v>
      </c>
      <c r="P113" s="49" t="s">
        <v>559</v>
      </c>
      <c r="Q113" s="165"/>
      <c r="R113" s="35"/>
      <c r="S113" s="35"/>
      <c r="T113" s="36"/>
      <c r="U113" s="201"/>
      <c r="V113" s="35" t="s">
        <v>619</v>
      </c>
      <c r="W113" s="36" t="s">
        <v>620</v>
      </c>
      <c r="X113" s="35">
        <v>1</v>
      </c>
      <c r="Y113" s="52" t="s">
        <v>559</v>
      </c>
      <c r="Z113" s="49" t="s">
        <v>559</v>
      </c>
      <c r="AA113" s="74" t="s">
        <v>621</v>
      </c>
      <c r="AB113" s="36" t="s">
        <v>622</v>
      </c>
      <c r="AC113" s="203">
        <v>4</v>
      </c>
      <c r="AD113" s="52" t="s">
        <v>559</v>
      </c>
      <c r="AE113" s="52" t="s">
        <v>559</v>
      </c>
      <c r="AF113" s="22"/>
      <c r="AG113" s="51"/>
      <c r="AH113" s="51"/>
      <c r="AI113" s="51"/>
      <c r="AJ113" s="95"/>
      <c r="AK113" s="22"/>
      <c r="AL113" s="16"/>
      <c r="AM113" s="20"/>
      <c r="AN113" s="21"/>
    </row>
    <row r="114" spans="2:40" s="146" customFormat="1" ht="153" x14ac:dyDescent="0.25">
      <c r="B114" s="210" t="s">
        <v>310</v>
      </c>
      <c r="C114" s="211" t="s">
        <v>808</v>
      </c>
      <c r="D114" s="177" t="s">
        <v>311</v>
      </c>
      <c r="E114" s="39"/>
      <c r="F114" s="16" t="s">
        <v>681</v>
      </c>
      <c r="G114" s="74" t="s">
        <v>613</v>
      </c>
      <c r="H114" s="36" t="s">
        <v>614</v>
      </c>
      <c r="I114" s="202">
        <v>1</v>
      </c>
      <c r="J114" s="35">
        <v>1</v>
      </c>
      <c r="K114" s="196">
        <v>0</v>
      </c>
      <c r="L114" s="106" t="s">
        <v>615</v>
      </c>
      <c r="M114" s="164" t="s">
        <v>616</v>
      </c>
      <c r="N114" s="35"/>
      <c r="O114" s="35"/>
      <c r="P114" s="200"/>
      <c r="Q114" s="74" t="s">
        <v>617</v>
      </c>
      <c r="R114" s="36" t="s">
        <v>618</v>
      </c>
      <c r="S114" s="35">
        <v>2</v>
      </c>
      <c r="T114" s="35">
        <v>2</v>
      </c>
      <c r="U114" s="201">
        <v>2</v>
      </c>
      <c r="V114" s="35" t="s">
        <v>619</v>
      </c>
      <c r="W114" s="36" t="s">
        <v>620</v>
      </c>
      <c r="X114" s="35">
        <v>1</v>
      </c>
      <c r="Y114" s="49">
        <v>2</v>
      </c>
      <c r="Z114" s="50">
        <v>1</v>
      </c>
      <c r="AA114" s="35" t="s">
        <v>621</v>
      </c>
      <c r="AB114" s="36" t="s">
        <v>622</v>
      </c>
      <c r="AC114" s="203">
        <v>2</v>
      </c>
      <c r="AD114" s="100">
        <v>10.84</v>
      </c>
      <c r="AE114" s="52" t="s">
        <v>559</v>
      </c>
      <c r="AF114" s="22"/>
      <c r="AG114" s="51"/>
      <c r="AH114" s="51"/>
      <c r="AI114" s="51"/>
      <c r="AJ114" s="95"/>
      <c r="AK114" s="22"/>
      <c r="AL114" s="16"/>
      <c r="AM114" s="20"/>
      <c r="AN114" s="21"/>
    </row>
    <row r="115" spans="2:40" s="146" customFormat="1" ht="153" x14ac:dyDescent="0.25">
      <c r="B115" s="210" t="s">
        <v>312</v>
      </c>
      <c r="C115" s="211" t="s">
        <v>809</v>
      </c>
      <c r="D115" s="177" t="s">
        <v>313</v>
      </c>
      <c r="E115" s="39"/>
      <c r="F115" s="16" t="s">
        <v>682</v>
      </c>
      <c r="G115" s="74" t="s">
        <v>613</v>
      </c>
      <c r="H115" s="36" t="s">
        <v>614</v>
      </c>
      <c r="I115" s="35">
        <v>1</v>
      </c>
      <c r="J115" s="35">
        <v>1</v>
      </c>
      <c r="K115" s="50">
        <v>0</v>
      </c>
      <c r="L115" s="106" t="s">
        <v>615</v>
      </c>
      <c r="M115" s="164" t="s">
        <v>616</v>
      </c>
      <c r="N115" s="35"/>
      <c r="O115" s="35"/>
      <c r="P115" s="200"/>
      <c r="Q115" s="74" t="s">
        <v>617</v>
      </c>
      <c r="R115" s="36" t="s">
        <v>618</v>
      </c>
      <c r="S115" s="35">
        <v>9</v>
      </c>
      <c r="T115" s="35">
        <v>9</v>
      </c>
      <c r="U115" s="201">
        <v>9</v>
      </c>
      <c r="V115" s="35" t="s">
        <v>619</v>
      </c>
      <c r="W115" s="36" t="s">
        <v>620</v>
      </c>
      <c r="X115" s="16"/>
      <c r="Y115" s="20"/>
      <c r="Z115" s="21"/>
      <c r="AA115" s="35" t="s">
        <v>621</v>
      </c>
      <c r="AB115" s="36" t="s">
        <v>622</v>
      </c>
      <c r="AC115" s="203">
        <v>15</v>
      </c>
      <c r="AD115" s="100">
        <v>18</v>
      </c>
      <c r="AE115" s="59">
        <v>0.03</v>
      </c>
      <c r="AF115" s="22"/>
      <c r="AG115" s="51"/>
      <c r="AH115" s="51"/>
      <c r="AI115" s="51"/>
      <c r="AJ115" s="95"/>
      <c r="AK115" s="22"/>
      <c r="AL115" s="16"/>
      <c r="AM115" s="20"/>
      <c r="AN115" s="21"/>
    </row>
    <row r="116" spans="2:40" ht="153" x14ac:dyDescent="0.25">
      <c r="B116" s="139" t="s">
        <v>805</v>
      </c>
      <c r="C116" s="63" t="s">
        <v>803</v>
      </c>
      <c r="D116" s="66" t="s">
        <v>804</v>
      </c>
      <c r="E116" s="39"/>
      <c r="F116" s="16" t="s">
        <v>681</v>
      </c>
      <c r="G116" s="47" t="s">
        <v>613</v>
      </c>
      <c r="H116" s="29" t="s">
        <v>614</v>
      </c>
      <c r="I116" s="42"/>
      <c r="J116" s="34"/>
      <c r="K116" s="44"/>
      <c r="L116" s="85" t="s">
        <v>615</v>
      </c>
      <c r="M116" s="41" t="s">
        <v>616</v>
      </c>
      <c r="N116" s="34">
        <v>1</v>
      </c>
      <c r="O116" s="34"/>
      <c r="P116" s="98"/>
      <c r="Q116" s="47" t="s">
        <v>617</v>
      </c>
      <c r="R116" s="29" t="s">
        <v>618</v>
      </c>
      <c r="S116" s="34"/>
      <c r="T116" s="34"/>
      <c r="U116" s="43"/>
      <c r="V116" s="34" t="s">
        <v>619</v>
      </c>
      <c r="W116" s="29" t="s">
        <v>620</v>
      </c>
      <c r="X116" s="98"/>
      <c r="Y116" s="49"/>
      <c r="Z116" s="50"/>
      <c r="AA116" s="34" t="s">
        <v>621</v>
      </c>
      <c r="AB116" s="29" t="s">
        <v>622</v>
      </c>
      <c r="AC116" s="99"/>
      <c r="AD116" s="100"/>
      <c r="AE116" s="56" t="s">
        <v>559</v>
      </c>
      <c r="AF116" s="22"/>
      <c r="AG116" s="51"/>
      <c r="AH116" s="51"/>
      <c r="AI116" s="51"/>
      <c r="AJ116" s="95"/>
      <c r="AK116" s="22"/>
      <c r="AL116" s="16"/>
      <c r="AM116" s="20"/>
      <c r="AN116" s="21"/>
    </row>
    <row r="117" spans="2:40" s="146" customFormat="1" ht="153" x14ac:dyDescent="0.25">
      <c r="B117" s="210" t="s">
        <v>314</v>
      </c>
      <c r="C117" s="211" t="s">
        <v>810</v>
      </c>
      <c r="D117" s="177" t="s">
        <v>315</v>
      </c>
      <c r="E117" s="39"/>
      <c r="F117" s="16" t="s">
        <v>683</v>
      </c>
      <c r="G117" s="74" t="s">
        <v>613</v>
      </c>
      <c r="H117" s="36" t="s">
        <v>614</v>
      </c>
      <c r="I117" s="35">
        <v>1</v>
      </c>
      <c r="J117" s="35">
        <v>1</v>
      </c>
      <c r="K117" s="196">
        <v>1</v>
      </c>
      <c r="L117" s="106" t="s">
        <v>615</v>
      </c>
      <c r="M117" s="164" t="s">
        <v>616</v>
      </c>
      <c r="N117" s="35"/>
      <c r="O117" s="35"/>
      <c r="P117" s="200"/>
      <c r="Q117" s="74" t="s">
        <v>617</v>
      </c>
      <c r="R117" s="36" t="s">
        <v>618</v>
      </c>
      <c r="S117" s="35"/>
      <c r="T117" s="36"/>
      <c r="U117" s="196"/>
      <c r="V117" s="35" t="s">
        <v>619</v>
      </c>
      <c r="W117" s="36" t="s">
        <v>620</v>
      </c>
      <c r="X117" s="16"/>
      <c r="Y117" s="20"/>
      <c r="Z117" s="21"/>
      <c r="AA117" s="35" t="s">
        <v>621</v>
      </c>
      <c r="AB117" s="36" t="s">
        <v>622</v>
      </c>
      <c r="AC117" s="203">
        <v>2</v>
      </c>
      <c r="AD117" s="100">
        <v>9.06</v>
      </c>
      <c r="AE117" s="59">
        <v>18.45</v>
      </c>
      <c r="AF117" s="22"/>
      <c r="AG117" s="51"/>
      <c r="AH117" s="51"/>
      <c r="AI117" s="51"/>
      <c r="AJ117" s="95"/>
      <c r="AK117" s="22"/>
      <c r="AL117" s="16"/>
      <c r="AM117" s="20"/>
      <c r="AN117" s="21"/>
    </row>
    <row r="118" spans="2:40" s="146" customFormat="1" ht="153" x14ac:dyDescent="0.25">
      <c r="B118" s="210" t="s">
        <v>316</v>
      </c>
      <c r="C118" s="211" t="s">
        <v>811</v>
      </c>
      <c r="D118" s="177" t="s">
        <v>317</v>
      </c>
      <c r="E118" s="39"/>
      <c r="F118" s="16" t="s">
        <v>684</v>
      </c>
      <c r="G118" s="74" t="s">
        <v>613</v>
      </c>
      <c r="H118" s="36" t="s">
        <v>614</v>
      </c>
      <c r="I118" s="35">
        <v>1</v>
      </c>
      <c r="J118" s="35">
        <v>1</v>
      </c>
      <c r="K118" s="50">
        <v>1</v>
      </c>
      <c r="L118" s="106" t="s">
        <v>615</v>
      </c>
      <c r="M118" s="164" t="s">
        <v>616</v>
      </c>
      <c r="N118" s="35">
        <v>1</v>
      </c>
      <c r="O118" s="35">
        <v>1</v>
      </c>
      <c r="P118" s="200">
        <v>1</v>
      </c>
      <c r="Q118" s="74" t="s">
        <v>617</v>
      </c>
      <c r="R118" s="36" t="s">
        <v>618</v>
      </c>
      <c r="S118" s="35">
        <v>3</v>
      </c>
      <c r="T118" s="35">
        <v>3</v>
      </c>
      <c r="U118" s="200">
        <v>3</v>
      </c>
      <c r="V118" s="74" t="s">
        <v>619</v>
      </c>
      <c r="W118" s="36" t="s">
        <v>620</v>
      </c>
      <c r="X118" s="16"/>
      <c r="Y118" s="20"/>
      <c r="Z118" s="21"/>
      <c r="AA118" s="35" t="s">
        <v>621</v>
      </c>
      <c r="AB118" s="36" t="s">
        <v>622</v>
      </c>
      <c r="AC118" s="203">
        <v>2</v>
      </c>
      <c r="AD118" s="100">
        <v>11.04</v>
      </c>
      <c r="AE118" s="59">
        <v>6.56</v>
      </c>
      <c r="AF118" s="22"/>
      <c r="AG118" s="51"/>
      <c r="AH118" s="51"/>
      <c r="AI118" s="51"/>
      <c r="AJ118" s="95"/>
      <c r="AK118" s="22"/>
      <c r="AL118" s="16"/>
      <c r="AM118" s="20"/>
      <c r="AN118" s="21"/>
    </row>
    <row r="119" spans="2:40" s="75" customFormat="1" x14ac:dyDescent="0.25">
      <c r="B119" s="118" t="s">
        <v>318</v>
      </c>
      <c r="C119" s="290" t="s">
        <v>320</v>
      </c>
      <c r="D119" s="291"/>
      <c r="E119" s="291"/>
      <c r="F119" s="291"/>
      <c r="G119" s="291"/>
      <c r="H119" s="291"/>
      <c r="I119" s="291"/>
      <c r="J119" s="291"/>
      <c r="K119" s="291"/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  <c r="AM119" s="291"/>
      <c r="AN119" s="292"/>
    </row>
    <row r="120" spans="2:40" s="75" customFormat="1" x14ac:dyDescent="0.25">
      <c r="B120" s="119" t="s">
        <v>319</v>
      </c>
      <c r="C120" s="290" t="s">
        <v>321</v>
      </c>
      <c r="D120" s="291"/>
      <c r="E120" s="291"/>
      <c r="F120" s="291"/>
      <c r="G120" s="291"/>
      <c r="H120" s="291"/>
      <c r="I120" s="291"/>
      <c r="J120" s="291"/>
      <c r="K120" s="291"/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  <c r="AM120" s="291"/>
      <c r="AN120" s="292"/>
    </row>
    <row r="121" spans="2:40" s="146" customFormat="1" ht="165.75" x14ac:dyDescent="0.25">
      <c r="B121" s="23" t="s">
        <v>322</v>
      </c>
      <c r="C121" s="149" t="s">
        <v>795</v>
      </c>
      <c r="D121" s="24" t="s">
        <v>323</v>
      </c>
      <c r="E121" s="39"/>
      <c r="F121" s="16" t="s">
        <v>685</v>
      </c>
      <c r="G121" s="74" t="s">
        <v>623</v>
      </c>
      <c r="H121" s="36" t="s">
        <v>624</v>
      </c>
      <c r="I121" s="35">
        <v>4</v>
      </c>
      <c r="J121" s="35">
        <v>4</v>
      </c>
      <c r="K121" s="50">
        <v>0</v>
      </c>
      <c r="L121" s="106" t="s">
        <v>625</v>
      </c>
      <c r="M121" s="36" t="s">
        <v>626</v>
      </c>
      <c r="N121" s="35">
        <v>1200</v>
      </c>
      <c r="O121" s="40">
        <v>1200</v>
      </c>
      <c r="P121" s="149">
        <v>0</v>
      </c>
      <c r="Q121" s="18"/>
      <c r="R121" s="94"/>
      <c r="S121" s="16"/>
      <c r="T121" s="20"/>
      <c r="U121" s="21"/>
      <c r="V121" s="22"/>
      <c r="W121" s="15"/>
      <c r="X121" s="16"/>
      <c r="Y121" s="20"/>
      <c r="Z121" s="21"/>
      <c r="AA121" s="22"/>
      <c r="AB121" s="14"/>
      <c r="AC121" s="16"/>
      <c r="AD121" s="16"/>
      <c r="AE121" s="19"/>
      <c r="AF121" s="22"/>
      <c r="AG121" s="51"/>
      <c r="AH121" s="51"/>
      <c r="AI121" s="51"/>
      <c r="AJ121" s="95"/>
      <c r="AK121" s="22"/>
      <c r="AL121" s="16"/>
      <c r="AM121" s="20"/>
      <c r="AN121" s="21"/>
    </row>
    <row r="122" spans="2:40" s="146" customFormat="1" ht="153" x14ac:dyDescent="0.25">
      <c r="B122" s="23" t="s">
        <v>324</v>
      </c>
      <c r="C122" s="149" t="s">
        <v>796</v>
      </c>
      <c r="D122" s="24" t="s">
        <v>325</v>
      </c>
      <c r="E122" s="39"/>
      <c r="F122" s="16" t="s">
        <v>686</v>
      </c>
      <c r="G122" s="74" t="s">
        <v>623</v>
      </c>
      <c r="H122" s="36" t="s">
        <v>624</v>
      </c>
      <c r="I122" s="35">
        <v>1</v>
      </c>
      <c r="J122" s="35">
        <v>1</v>
      </c>
      <c r="K122" s="50">
        <v>0</v>
      </c>
      <c r="L122" s="106" t="s">
        <v>625</v>
      </c>
      <c r="M122" s="36" t="s">
        <v>626</v>
      </c>
      <c r="N122" s="183">
        <v>1000</v>
      </c>
      <c r="O122" s="40">
        <v>1000</v>
      </c>
      <c r="P122" s="52">
        <v>0</v>
      </c>
      <c r="Q122" s="18"/>
      <c r="R122" s="94"/>
      <c r="S122" s="16"/>
      <c r="T122" s="20"/>
      <c r="U122" s="21"/>
      <c r="V122" s="22"/>
      <c r="W122" s="15"/>
      <c r="X122" s="16"/>
      <c r="Y122" s="20"/>
      <c r="Z122" s="21"/>
      <c r="AA122" s="22"/>
      <c r="AB122" s="14"/>
      <c r="AC122" s="16"/>
      <c r="AD122" s="16"/>
      <c r="AE122" s="19"/>
      <c r="AF122" s="22"/>
      <c r="AG122" s="51"/>
      <c r="AH122" s="51"/>
      <c r="AI122" s="51"/>
      <c r="AJ122" s="95"/>
      <c r="AK122" s="22"/>
      <c r="AL122" s="16"/>
      <c r="AM122" s="20"/>
      <c r="AN122" s="21"/>
    </row>
    <row r="123" spans="2:40" s="146" customFormat="1" ht="153" x14ac:dyDescent="0.25">
      <c r="B123" s="23" t="s">
        <v>326</v>
      </c>
      <c r="C123" s="149" t="s">
        <v>797</v>
      </c>
      <c r="D123" s="24" t="s">
        <v>327</v>
      </c>
      <c r="E123" s="39"/>
      <c r="F123" s="16" t="s">
        <v>687</v>
      </c>
      <c r="G123" s="74" t="s">
        <v>623</v>
      </c>
      <c r="H123" s="36" t="s">
        <v>624</v>
      </c>
      <c r="I123" s="35">
        <v>1</v>
      </c>
      <c r="J123" s="35">
        <v>1</v>
      </c>
      <c r="K123" s="50">
        <v>1</v>
      </c>
      <c r="L123" s="106" t="s">
        <v>625</v>
      </c>
      <c r="M123" s="36" t="s">
        <v>626</v>
      </c>
      <c r="N123" s="183">
        <v>802</v>
      </c>
      <c r="O123" s="40">
        <v>802</v>
      </c>
      <c r="P123" s="52">
        <v>802</v>
      </c>
      <c r="Q123" s="18"/>
      <c r="R123" s="94"/>
      <c r="S123" s="16"/>
      <c r="T123" s="20"/>
      <c r="U123" s="21"/>
      <c r="V123" s="22"/>
      <c r="W123" s="15"/>
      <c r="X123" s="16"/>
      <c r="Y123" s="20"/>
      <c r="Z123" s="21"/>
      <c r="AA123" s="22"/>
      <c r="AB123" s="14"/>
      <c r="AC123" s="16"/>
      <c r="AD123" s="16"/>
      <c r="AE123" s="19"/>
      <c r="AF123" s="22"/>
      <c r="AG123" s="51"/>
      <c r="AH123" s="51"/>
      <c r="AI123" s="51"/>
      <c r="AJ123" s="95"/>
      <c r="AK123" s="22"/>
      <c r="AL123" s="16"/>
      <c r="AM123" s="20"/>
      <c r="AN123" s="21"/>
    </row>
    <row r="124" spans="2:40" s="146" customFormat="1" ht="153" x14ac:dyDescent="0.25">
      <c r="B124" s="23" t="s">
        <v>328</v>
      </c>
      <c r="C124" s="149" t="s">
        <v>798</v>
      </c>
      <c r="D124" s="24" t="s">
        <v>329</v>
      </c>
      <c r="E124" s="39"/>
      <c r="F124" s="16" t="s">
        <v>688</v>
      </c>
      <c r="G124" s="74" t="s">
        <v>623</v>
      </c>
      <c r="H124" s="36" t="s">
        <v>624</v>
      </c>
      <c r="I124" s="35">
        <v>1</v>
      </c>
      <c r="J124" s="35">
        <v>1</v>
      </c>
      <c r="K124" s="196">
        <v>1</v>
      </c>
      <c r="L124" s="106" t="s">
        <v>625</v>
      </c>
      <c r="M124" s="36" t="s">
        <v>626</v>
      </c>
      <c r="N124" s="35">
        <v>250</v>
      </c>
      <c r="O124" s="40">
        <v>4228</v>
      </c>
      <c r="P124" s="52" t="s">
        <v>559</v>
      </c>
      <c r="Q124" s="18"/>
      <c r="R124" s="94"/>
      <c r="S124" s="16"/>
      <c r="T124" s="20"/>
      <c r="U124" s="21"/>
      <c r="V124" s="22"/>
      <c r="W124" s="15"/>
      <c r="X124" s="16"/>
      <c r="Y124" s="20"/>
      <c r="Z124" s="21"/>
      <c r="AA124" s="22"/>
      <c r="AB124" s="14"/>
      <c r="AC124" s="16"/>
      <c r="AD124" s="16"/>
      <c r="AE124" s="19"/>
      <c r="AF124" s="22"/>
      <c r="AG124" s="51"/>
      <c r="AH124" s="51"/>
      <c r="AI124" s="51"/>
      <c r="AJ124" s="95"/>
      <c r="AK124" s="22"/>
      <c r="AL124" s="16"/>
      <c r="AM124" s="20"/>
      <c r="AN124" s="21"/>
    </row>
    <row r="125" spans="2:40" s="146" customFormat="1" ht="153" x14ac:dyDescent="0.25">
      <c r="B125" s="23" t="s">
        <v>330</v>
      </c>
      <c r="C125" s="149" t="s">
        <v>799</v>
      </c>
      <c r="D125" s="24" t="s">
        <v>331</v>
      </c>
      <c r="E125" s="39"/>
      <c r="F125" s="16" t="s">
        <v>689</v>
      </c>
      <c r="G125" s="74" t="s">
        <v>623</v>
      </c>
      <c r="H125" s="36" t="s">
        <v>624</v>
      </c>
      <c r="I125" s="35">
        <v>1</v>
      </c>
      <c r="J125" s="35">
        <v>1</v>
      </c>
      <c r="K125" s="50">
        <v>1</v>
      </c>
      <c r="L125" s="106" t="s">
        <v>625</v>
      </c>
      <c r="M125" s="36" t="s">
        <v>626</v>
      </c>
      <c r="N125" s="35">
        <v>230</v>
      </c>
      <c r="O125" s="40">
        <v>500</v>
      </c>
      <c r="P125" s="52">
        <v>0</v>
      </c>
      <c r="Q125" s="18"/>
      <c r="R125" s="94"/>
      <c r="S125" s="16"/>
      <c r="T125" s="20"/>
      <c r="U125" s="21"/>
      <c r="V125" s="22"/>
      <c r="W125" s="15"/>
      <c r="X125" s="16"/>
      <c r="Y125" s="20"/>
      <c r="Z125" s="21"/>
      <c r="AA125" s="22"/>
      <c r="AB125" s="14"/>
      <c r="AC125" s="16"/>
      <c r="AD125" s="16"/>
      <c r="AE125" s="19"/>
      <c r="AF125" s="22"/>
      <c r="AG125" s="51"/>
      <c r="AH125" s="51"/>
      <c r="AI125" s="51"/>
      <c r="AJ125" s="95"/>
      <c r="AK125" s="22"/>
      <c r="AL125" s="16"/>
      <c r="AM125" s="20"/>
      <c r="AN125" s="21"/>
    </row>
    <row r="126" spans="2:40" s="146" customFormat="1" ht="153" x14ac:dyDescent="0.25">
      <c r="B126" s="23" t="s">
        <v>333</v>
      </c>
      <c r="C126" s="149" t="s">
        <v>800</v>
      </c>
      <c r="D126" s="24" t="s">
        <v>334</v>
      </c>
      <c r="E126" s="39"/>
      <c r="F126" s="16" t="s">
        <v>690</v>
      </c>
      <c r="G126" s="74" t="s">
        <v>623</v>
      </c>
      <c r="H126" s="36" t="s">
        <v>624</v>
      </c>
      <c r="I126" s="35">
        <v>1</v>
      </c>
      <c r="J126" s="35">
        <v>1</v>
      </c>
      <c r="K126" s="196">
        <v>1</v>
      </c>
      <c r="L126" s="106" t="s">
        <v>625</v>
      </c>
      <c r="M126" s="36" t="s">
        <v>626</v>
      </c>
      <c r="N126" s="35">
        <v>700</v>
      </c>
      <c r="O126" s="40">
        <v>2730</v>
      </c>
      <c r="P126" s="59">
        <v>2730</v>
      </c>
      <c r="Q126" s="18"/>
      <c r="R126" s="94"/>
      <c r="S126" s="16"/>
      <c r="T126" s="20"/>
      <c r="U126" s="21"/>
      <c r="V126" s="22"/>
      <c r="W126" s="15"/>
      <c r="X126" s="16"/>
      <c r="Y126" s="20"/>
      <c r="Z126" s="21"/>
      <c r="AA126" s="22"/>
      <c r="AB126" s="14"/>
      <c r="AC126" s="16"/>
      <c r="AD126" s="16"/>
      <c r="AE126" s="19"/>
      <c r="AF126" s="22"/>
      <c r="AG126" s="51"/>
      <c r="AH126" s="51"/>
      <c r="AI126" s="51"/>
      <c r="AJ126" s="95"/>
      <c r="AK126" s="22"/>
      <c r="AL126" s="16"/>
      <c r="AM126" s="20"/>
      <c r="AN126" s="21"/>
    </row>
    <row r="127" spans="2:40" s="146" customFormat="1" ht="153" x14ac:dyDescent="0.25">
      <c r="B127" s="23" t="s">
        <v>335</v>
      </c>
      <c r="C127" s="149" t="s">
        <v>801</v>
      </c>
      <c r="D127" s="24" t="s">
        <v>336</v>
      </c>
      <c r="E127" s="40" t="s">
        <v>562</v>
      </c>
      <c r="F127" s="16" t="s">
        <v>691</v>
      </c>
      <c r="G127" s="74" t="s">
        <v>623</v>
      </c>
      <c r="H127" s="36" t="s">
        <v>624</v>
      </c>
      <c r="I127" s="35">
        <v>1</v>
      </c>
      <c r="J127" s="35">
        <v>1</v>
      </c>
      <c r="K127" s="196">
        <v>1</v>
      </c>
      <c r="L127" s="106" t="s">
        <v>625</v>
      </c>
      <c r="M127" s="36" t="s">
        <v>626</v>
      </c>
      <c r="N127" s="35">
        <v>230</v>
      </c>
      <c r="O127" s="40">
        <v>2165</v>
      </c>
      <c r="P127" s="52">
        <v>2165</v>
      </c>
      <c r="Q127" s="18"/>
      <c r="R127" s="94"/>
      <c r="S127" s="16"/>
      <c r="T127" s="20"/>
      <c r="U127" s="21"/>
      <c r="V127" s="22"/>
      <c r="W127" s="15"/>
      <c r="X127" s="16"/>
      <c r="Y127" s="20"/>
      <c r="Z127" s="21"/>
      <c r="AA127" s="22"/>
      <c r="AB127" s="14"/>
      <c r="AC127" s="16"/>
      <c r="AD127" s="16"/>
      <c r="AE127" s="19"/>
      <c r="AF127" s="22"/>
      <c r="AG127" s="51"/>
      <c r="AH127" s="51"/>
      <c r="AI127" s="51"/>
      <c r="AJ127" s="95"/>
      <c r="AK127" s="22"/>
      <c r="AL127" s="16"/>
      <c r="AM127" s="20"/>
      <c r="AN127" s="21"/>
    </row>
    <row r="128" spans="2:40" s="146" customFormat="1" ht="153" x14ac:dyDescent="0.25">
      <c r="B128" s="23" t="s">
        <v>338</v>
      </c>
      <c r="C128" s="149" t="s">
        <v>802</v>
      </c>
      <c r="D128" s="24" t="s">
        <v>339</v>
      </c>
      <c r="E128" s="40" t="s">
        <v>562</v>
      </c>
      <c r="F128" s="16" t="s">
        <v>692</v>
      </c>
      <c r="G128" s="74" t="s">
        <v>623</v>
      </c>
      <c r="H128" s="36" t="s">
        <v>624</v>
      </c>
      <c r="I128" s="35">
        <v>1</v>
      </c>
      <c r="J128" s="35">
        <v>1</v>
      </c>
      <c r="K128" s="196">
        <v>0</v>
      </c>
      <c r="L128" s="106" t="s">
        <v>625</v>
      </c>
      <c r="M128" s="36" t="s">
        <v>626</v>
      </c>
      <c r="N128" s="150">
        <v>5194</v>
      </c>
      <c r="O128" s="40">
        <v>5194</v>
      </c>
      <c r="P128" s="35">
        <v>0</v>
      </c>
      <c r="Q128" s="18"/>
      <c r="R128" s="94"/>
      <c r="S128" s="16"/>
      <c r="T128" s="20"/>
      <c r="U128" s="21"/>
      <c r="V128" s="22"/>
      <c r="W128" s="15"/>
      <c r="X128" s="16"/>
      <c r="Y128" s="20"/>
      <c r="Z128" s="21"/>
      <c r="AA128" s="22"/>
      <c r="AB128" s="14"/>
      <c r="AC128" s="16"/>
      <c r="AD128" s="16"/>
      <c r="AE128" s="19"/>
      <c r="AF128" s="22"/>
      <c r="AG128" s="51"/>
      <c r="AH128" s="51"/>
      <c r="AI128" s="51"/>
      <c r="AJ128" s="95"/>
      <c r="AK128" s="22"/>
      <c r="AL128" s="16"/>
      <c r="AM128" s="20"/>
      <c r="AN128" s="21"/>
    </row>
    <row r="129" spans="1:40" s="75" customFormat="1" x14ac:dyDescent="0.25">
      <c r="B129" s="118" t="s">
        <v>340</v>
      </c>
      <c r="C129" s="290" t="s">
        <v>346</v>
      </c>
      <c r="D129" s="291"/>
      <c r="E129" s="291"/>
      <c r="F129" s="291"/>
      <c r="G129" s="291"/>
      <c r="H129" s="291"/>
      <c r="I129" s="291"/>
      <c r="J129" s="291"/>
      <c r="K129" s="291"/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  <c r="AM129" s="291"/>
      <c r="AN129" s="292"/>
    </row>
    <row r="130" spans="1:40" s="146" customFormat="1" ht="153" x14ac:dyDescent="0.25">
      <c r="B130" s="23" t="s">
        <v>347</v>
      </c>
      <c r="C130" s="149" t="s">
        <v>792</v>
      </c>
      <c r="D130" s="24" t="s">
        <v>348</v>
      </c>
      <c r="E130" s="40" t="s">
        <v>562</v>
      </c>
      <c r="F130" s="16" t="s">
        <v>693</v>
      </c>
      <c r="G130" s="74" t="s">
        <v>628</v>
      </c>
      <c r="H130" s="36" t="s">
        <v>629</v>
      </c>
      <c r="I130" s="35">
        <v>1</v>
      </c>
      <c r="J130" s="35">
        <v>1</v>
      </c>
      <c r="K130" s="196">
        <v>0</v>
      </c>
      <c r="L130" s="106"/>
      <c r="M130" s="36"/>
      <c r="N130" s="35"/>
      <c r="O130" s="16"/>
      <c r="P130" s="19"/>
      <c r="Q130" s="18"/>
      <c r="R130" s="94"/>
      <c r="S130" s="16"/>
      <c r="T130" s="20"/>
      <c r="U130" s="21"/>
      <c r="V130" s="22"/>
      <c r="W130" s="15"/>
      <c r="X130" s="16"/>
      <c r="Y130" s="20"/>
      <c r="Z130" s="21"/>
      <c r="AA130" s="22"/>
      <c r="AB130" s="14"/>
      <c r="AC130" s="16"/>
      <c r="AD130" s="16"/>
      <c r="AE130" s="19"/>
      <c r="AF130" s="22"/>
      <c r="AG130" s="51"/>
      <c r="AH130" s="51"/>
      <c r="AI130" s="51"/>
      <c r="AJ130" s="95"/>
      <c r="AK130" s="22"/>
      <c r="AL130" s="16"/>
      <c r="AM130" s="20"/>
      <c r="AN130" s="21"/>
    </row>
    <row r="131" spans="1:40" s="146" customFormat="1" ht="204" x14ac:dyDescent="0.25">
      <c r="A131" s="212"/>
      <c r="B131" s="210" t="s">
        <v>349</v>
      </c>
      <c r="C131" s="211" t="s">
        <v>793</v>
      </c>
      <c r="D131" s="182" t="s">
        <v>350</v>
      </c>
      <c r="E131" s="102" t="s">
        <v>562</v>
      </c>
      <c r="F131" s="102" t="s">
        <v>694</v>
      </c>
      <c r="G131" s="213" t="s">
        <v>628</v>
      </c>
      <c r="H131" s="45" t="s">
        <v>629</v>
      </c>
      <c r="I131" s="45">
        <v>1</v>
      </c>
      <c r="J131" s="102">
        <v>2</v>
      </c>
      <c r="K131" s="69">
        <v>0</v>
      </c>
      <c r="L131" s="103"/>
      <c r="M131" s="68"/>
      <c r="N131" s="102"/>
      <c r="O131" s="102"/>
      <c r="P131" s="69"/>
      <c r="Q131" s="72"/>
      <c r="R131" s="104"/>
      <c r="S131" s="102"/>
      <c r="T131" s="105"/>
      <c r="U131" s="70"/>
      <c r="V131" s="67"/>
      <c r="W131" s="71"/>
      <c r="X131" s="102"/>
      <c r="Y131" s="105"/>
      <c r="Z131" s="70"/>
      <c r="AA131" s="67"/>
      <c r="AB131" s="68"/>
      <c r="AC131" s="102"/>
      <c r="AD131" s="102"/>
      <c r="AE131" s="69"/>
      <c r="AF131" s="67"/>
      <c r="AG131" s="53"/>
      <c r="AH131" s="53"/>
      <c r="AI131" s="53"/>
      <c r="AJ131" s="96"/>
      <c r="AK131" s="67"/>
      <c r="AL131" s="102"/>
      <c r="AM131" s="105"/>
      <c r="AN131" s="70"/>
    </row>
    <row r="132" spans="1:40" s="146" customFormat="1" ht="127.5" x14ac:dyDescent="0.25">
      <c r="B132" s="23" t="s">
        <v>352</v>
      </c>
      <c r="C132" s="149" t="s">
        <v>794</v>
      </c>
      <c r="D132" s="24" t="s">
        <v>353</v>
      </c>
      <c r="E132" s="39" t="s">
        <v>627</v>
      </c>
      <c r="F132" s="16" t="s">
        <v>695</v>
      </c>
      <c r="G132" s="74" t="s">
        <v>628</v>
      </c>
      <c r="H132" s="36" t="s">
        <v>629</v>
      </c>
      <c r="I132" s="35">
        <v>1</v>
      </c>
      <c r="J132" s="40">
        <v>1</v>
      </c>
      <c r="K132" s="50" t="s">
        <v>559</v>
      </c>
      <c r="L132" s="97"/>
      <c r="M132" s="14"/>
      <c r="N132" s="40"/>
      <c r="O132" s="16"/>
      <c r="P132" s="19"/>
      <c r="Q132" s="18"/>
      <c r="R132" s="94"/>
      <c r="S132" s="16"/>
      <c r="T132" s="20"/>
      <c r="U132" s="21"/>
      <c r="V132" s="22"/>
      <c r="W132" s="15"/>
      <c r="X132" s="16"/>
      <c r="Y132" s="20"/>
      <c r="Z132" s="21"/>
      <c r="AA132" s="22"/>
      <c r="AB132" s="14"/>
      <c r="AC132" s="16"/>
      <c r="AD132" s="16"/>
      <c r="AE132" s="19"/>
      <c r="AF132" s="22"/>
      <c r="AG132" s="51"/>
      <c r="AH132" s="51"/>
      <c r="AI132" s="51"/>
      <c r="AJ132" s="95"/>
      <c r="AK132" s="22"/>
      <c r="AL132" s="16"/>
      <c r="AM132" s="20"/>
      <c r="AN132" s="21"/>
    </row>
    <row r="133" spans="1:40" s="75" customFormat="1" x14ac:dyDescent="0.25">
      <c r="B133" s="118" t="s">
        <v>354</v>
      </c>
      <c r="C133" s="290" t="s">
        <v>357</v>
      </c>
      <c r="D133" s="291"/>
      <c r="E133" s="291"/>
      <c r="F133" s="291"/>
      <c r="G133" s="291"/>
      <c r="H133" s="291"/>
      <c r="I133" s="291"/>
      <c r="J133" s="291"/>
      <c r="K133" s="291"/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  <c r="AM133" s="291"/>
      <c r="AN133" s="292"/>
    </row>
    <row r="134" spans="1:40" s="75" customFormat="1" x14ac:dyDescent="0.25">
      <c r="B134" s="116" t="s">
        <v>355</v>
      </c>
      <c r="C134" s="293" t="s">
        <v>358</v>
      </c>
      <c r="D134" s="294"/>
      <c r="E134" s="294"/>
      <c r="F134" s="294"/>
      <c r="G134" s="294"/>
      <c r="H134" s="294"/>
      <c r="I134" s="294"/>
      <c r="J134" s="294"/>
      <c r="K134" s="294"/>
      <c r="L134" s="294"/>
      <c r="M134" s="294"/>
      <c r="N134" s="294"/>
      <c r="O134" s="294"/>
      <c r="P134" s="294"/>
      <c r="Q134" s="294"/>
      <c r="R134" s="294"/>
      <c r="S134" s="294"/>
      <c r="T134" s="294"/>
      <c r="U134" s="294"/>
      <c r="V134" s="294"/>
      <c r="W134" s="294"/>
      <c r="X134" s="294"/>
      <c r="Y134" s="294"/>
      <c r="Z134" s="294"/>
      <c r="AA134" s="294"/>
      <c r="AB134" s="294"/>
      <c r="AC134" s="294"/>
      <c r="AD134" s="294"/>
      <c r="AE134" s="294"/>
      <c r="AF134" s="294"/>
      <c r="AG134" s="294"/>
      <c r="AH134" s="294"/>
      <c r="AI134" s="294"/>
      <c r="AJ134" s="294"/>
      <c r="AK134" s="294"/>
      <c r="AL134" s="294"/>
      <c r="AM134" s="294"/>
      <c r="AN134" s="295"/>
    </row>
    <row r="135" spans="1:40" s="75" customFormat="1" x14ac:dyDescent="0.25">
      <c r="B135" s="120" t="s">
        <v>356</v>
      </c>
      <c r="C135" s="293" t="s">
        <v>359</v>
      </c>
      <c r="D135" s="294"/>
      <c r="E135" s="294"/>
      <c r="F135" s="294"/>
      <c r="G135" s="294"/>
      <c r="H135" s="294"/>
      <c r="I135" s="294"/>
      <c r="J135" s="294"/>
      <c r="K135" s="294"/>
      <c r="L135" s="294"/>
      <c r="M135" s="294"/>
      <c r="N135" s="294"/>
      <c r="O135" s="294"/>
      <c r="P135" s="294"/>
      <c r="Q135" s="294"/>
      <c r="R135" s="294"/>
      <c r="S135" s="294"/>
      <c r="T135" s="294"/>
      <c r="U135" s="294"/>
      <c r="V135" s="294"/>
      <c r="W135" s="294"/>
      <c r="X135" s="294"/>
      <c r="Y135" s="294"/>
      <c r="Z135" s="294"/>
      <c r="AA135" s="294"/>
      <c r="AB135" s="294"/>
      <c r="AC135" s="294"/>
      <c r="AD135" s="294"/>
      <c r="AE135" s="294"/>
      <c r="AF135" s="294"/>
      <c r="AG135" s="294"/>
      <c r="AH135" s="294"/>
      <c r="AI135" s="294"/>
      <c r="AJ135" s="294"/>
      <c r="AK135" s="294"/>
      <c r="AL135" s="294"/>
      <c r="AM135" s="294"/>
      <c r="AN135" s="295"/>
    </row>
    <row r="136" spans="1:40" s="146" customFormat="1" ht="293.25" x14ac:dyDescent="0.25">
      <c r="B136" s="23" t="s">
        <v>360</v>
      </c>
      <c r="C136" s="149" t="s">
        <v>786</v>
      </c>
      <c r="D136" s="24" t="s">
        <v>361</v>
      </c>
      <c r="E136" s="39"/>
      <c r="F136" s="16" t="s">
        <v>696</v>
      </c>
      <c r="G136" s="74" t="s">
        <v>634</v>
      </c>
      <c r="H136" s="36" t="s">
        <v>635</v>
      </c>
      <c r="I136" s="35">
        <v>3</v>
      </c>
      <c r="J136" s="35">
        <v>3</v>
      </c>
      <c r="K136" s="50" t="s">
        <v>559</v>
      </c>
      <c r="L136" s="106" t="s">
        <v>636</v>
      </c>
      <c r="M136" s="36" t="s">
        <v>637</v>
      </c>
      <c r="N136" s="35">
        <v>600</v>
      </c>
      <c r="O136" s="45">
        <v>600</v>
      </c>
      <c r="P136" s="52" t="s">
        <v>559</v>
      </c>
      <c r="Q136" s="46" t="s">
        <v>638</v>
      </c>
      <c r="R136" s="36" t="s">
        <v>639</v>
      </c>
      <c r="S136" s="45">
        <v>3</v>
      </c>
      <c r="T136" s="192">
        <v>3</v>
      </c>
      <c r="U136" s="52" t="s">
        <v>559</v>
      </c>
      <c r="V136" s="22"/>
      <c r="W136" s="15"/>
      <c r="X136" s="16"/>
      <c r="Y136" s="20"/>
      <c r="Z136" s="21"/>
      <c r="AA136" s="22"/>
      <c r="AB136" s="14"/>
      <c r="AC136" s="16"/>
      <c r="AD136" s="16"/>
      <c r="AE136" s="19"/>
      <c r="AF136" s="22"/>
      <c r="AG136" s="51"/>
      <c r="AH136" s="51"/>
      <c r="AI136" s="51"/>
      <c r="AJ136" s="95"/>
      <c r="AK136" s="22"/>
      <c r="AL136" s="16"/>
      <c r="AM136" s="20"/>
      <c r="AN136" s="21"/>
    </row>
    <row r="137" spans="1:40" s="146" customFormat="1" ht="293.25" x14ac:dyDescent="0.25">
      <c r="B137" s="23" t="s">
        <v>362</v>
      </c>
      <c r="C137" s="149" t="s">
        <v>787</v>
      </c>
      <c r="D137" s="145" t="s">
        <v>976</v>
      </c>
      <c r="E137" s="39"/>
      <c r="F137" s="16" t="s">
        <v>697</v>
      </c>
      <c r="G137" s="74" t="s">
        <v>634</v>
      </c>
      <c r="H137" s="36" t="s">
        <v>635</v>
      </c>
      <c r="I137" s="35">
        <v>9</v>
      </c>
      <c r="J137" s="35">
        <v>9</v>
      </c>
      <c r="K137" s="50">
        <v>0</v>
      </c>
      <c r="L137" s="106" t="s">
        <v>636</v>
      </c>
      <c r="M137" s="36" t="s">
        <v>637</v>
      </c>
      <c r="N137" s="35">
        <v>340</v>
      </c>
      <c r="O137" s="45">
        <v>340</v>
      </c>
      <c r="P137" s="52">
        <v>0</v>
      </c>
      <c r="Q137" s="46" t="s">
        <v>638</v>
      </c>
      <c r="R137" s="36" t="s">
        <v>639</v>
      </c>
      <c r="S137" s="40">
        <v>1</v>
      </c>
      <c r="T137" s="49">
        <v>1</v>
      </c>
      <c r="U137" s="52">
        <v>0</v>
      </c>
      <c r="V137" s="22"/>
      <c r="W137" s="15"/>
      <c r="X137" s="16"/>
      <c r="Y137" s="20"/>
      <c r="Z137" s="21"/>
      <c r="AA137" s="22"/>
      <c r="AB137" s="14"/>
      <c r="AC137" s="16"/>
      <c r="AD137" s="16"/>
      <c r="AE137" s="19"/>
      <c r="AF137" s="22"/>
      <c r="AG137" s="51"/>
      <c r="AH137" s="51"/>
      <c r="AI137" s="51"/>
      <c r="AJ137" s="95"/>
      <c r="AK137" s="22"/>
      <c r="AL137" s="16"/>
      <c r="AM137" s="20"/>
      <c r="AN137" s="21"/>
    </row>
    <row r="138" spans="1:40" ht="293.25" x14ac:dyDescent="0.25">
      <c r="B138" s="140" t="s">
        <v>790</v>
      </c>
      <c r="C138" s="64" t="s">
        <v>788</v>
      </c>
      <c r="D138" s="65" t="s">
        <v>791</v>
      </c>
      <c r="E138" s="39"/>
      <c r="F138" s="16" t="s">
        <v>697</v>
      </c>
      <c r="G138" s="74" t="s">
        <v>634</v>
      </c>
      <c r="H138" s="29" t="s">
        <v>635</v>
      </c>
      <c r="I138" s="35">
        <v>1</v>
      </c>
      <c r="J138" s="35" t="s">
        <v>559</v>
      </c>
      <c r="K138" s="57" t="s">
        <v>559</v>
      </c>
      <c r="L138" s="106" t="s">
        <v>636</v>
      </c>
      <c r="M138" s="29" t="s">
        <v>637</v>
      </c>
      <c r="N138" s="34">
        <v>60</v>
      </c>
      <c r="O138" s="45" t="s">
        <v>559</v>
      </c>
      <c r="P138" s="62" t="s">
        <v>559</v>
      </c>
      <c r="Q138" s="46" t="s">
        <v>638</v>
      </c>
      <c r="R138" s="29" t="s">
        <v>639</v>
      </c>
      <c r="S138" s="40"/>
      <c r="T138" s="49"/>
      <c r="U138" s="62"/>
      <c r="V138" s="22"/>
      <c r="W138" s="15"/>
      <c r="X138" s="16"/>
      <c r="Y138" s="20"/>
      <c r="Z138" s="21"/>
      <c r="AA138" s="22"/>
      <c r="AB138" s="14"/>
      <c r="AC138" s="16"/>
      <c r="AD138" s="16"/>
      <c r="AE138" s="19"/>
      <c r="AF138" s="22"/>
      <c r="AG138" s="51"/>
      <c r="AH138" s="51"/>
      <c r="AI138" s="51"/>
      <c r="AJ138" s="95"/>
      <c r="AK138" s="22"/>
      <c r="AL138" s="16"/>
      <c r="AM138" s="20"/>
      <c r="AN138" s="21"/>
    </row>
    <row r="139" spans="1:40" s="146" customFormat="1" ht="293.25" x14ac:dyDescent="0.25">
      <c r="B139" s="23" t="s">
        <v>364</v>
      </c>
      <c r="C139" s="149" t="s">
        <v>789</v>
      </c>
      <c r="D139" s="178" t="s">
        <v>365</v>
      </c>
      <c r="E139" s="39"/>
      <c r="F139" s="16" t="s">
        <v>698</v>
      </c>
      <c r="G139" s="74" t="s">
        <v>634</v>
      </c>
      <c r="H139" s="36" t="s">
        <v>635</v>
      </c>
      <c r="I139" s="35">
        <v>36</v>
      </c>
      <c r="J139" s="35">
        <v>1</v>
      </c>
      <c r="K139" s="50" t="s">
        <v>559</v>
      </c>
      <c r="L139" s="106" t="s">
        <v>636</v>
      </c>
      <c r="M139" s="36" t="s">
        <v>637</v>
      </c>
      <c r="N139" s="35">
        <v>37</v>
      </c>
      <c r="O139" s="45">
        <v>50</v>
      </c>
      <c r="P139" s="52" t="s">
        <v>559</v>
      </c>
      <c r="Q139" s="46" t="s">
        <v>638</v>
      </c>
      <c r="R139" s="214" t="s">
        <v>639</v>
      </c>
      <c r="S139" s="40">
        <v>1</v>
      </c>
      <c r="T139" s="49">
        <v>1</v>
      </c>
      <c r="U139" s="52">
        <v>1</v>
      </c>
      <c r="V139" s="22"/>
      <c r="W139" s="15"/>
      <c r="X139" s="16"/>
      <c r="Y139" s="20"/>
      <c r="Z139" s="21"/>
      <c r="AA139" s="22"/>
      <c r="AB139" s="14"/>
      <c r="AC139" s="16"/>
      <c r="AD139" s="16"/>
      <c r="AE139" s="19"/>
      <c r="AF139" s="22"/>
      <c r="AG139" s="51"/>
      <c r="AH139" s="51"/>
      <c r="AI139" s="51"/>
      <c r="AJ139" s="95"/>
      <c r="AK139" s="22"/>
      <c r="AL139" s="16"/>
      <c r="AM139" s="20"/>
      <c r="AN139" s="21"/>
    </row>
    <row r="140" spans="1:40" s="75" customFormat="1" x14ac:dyDescent="0.25">
      <c r="B140" s="116" t="s">
        <v>367</v>
      </c>
      <c r="C140" s="290" t="s">
        <v>370</v>
      </c>
      <c r="D140" s="291"/>
      <c r="E140" s="291"/>
      <c r="F140" s="291"/>
      <c r="G140" s="291"/>
      <c r="H140" s="291"/>
      <c r="I140" s="291"/>
      <c r="J140" s="291"/>
      <c r="K140" s="291"/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  <c r="AM140" s="291"/>
      <c r="AN140" s="292"/>
    </row>
    <row r="141" spans="1:40" s="75" customFormat="1" x14ac:dyDescent="0.25">
      <c r="B141" s="116" t="s">
        <v>368</v>
      </c>
      <c r="C141" s="293" t="s">
        <v>371</v>
      </c>
      <c r="D141" s="294"/>
      <c r="E141" s="294"/>
      <c r="F141" s="294"/>
      <c r="G141" s="294"/>
      <c r="H141" s="294"/>
      <c r="I141" s="294"/>
      <c r="J141" s="294"/>
      <c r="K141" s="294"/>
      <c r="L141" s="294"/>
      <c r="M141" s="294"/>
      <c r="N141" s="294"/>
      <c r="O141" s="294"/>
      <c r="P141" s="294"/>
      <c r="Q141" s="294"/>
      <c r="R141" s="294"/>
      <c r="S141" s="294"/>
      <c r="T141" s="294"/>
      <c r="U141" s="294"/>
      <c r="V141" s="294"/>
      <c r="W141" s="294"/>
      <c r="X141" s="294"/>
      <c r="Y141" s="294"/>
      <c r="Z141" s="294"/>
      <c r="AA141" s="294"/>
      <c r="AB141" s="294"/>
      <c r="AC141" s="294"/>
      <c r="AD141" s="294"/>
      <c r="AE141" s="294"/>
      <c r="AF141" s="294"/>
      <c r="AG141" s="294"/>
      <c r="AH141" s="294"/>
      <c r="AI141" s="294"/>
      <c r="AJ141" s="294"/>
      <c r="AK141" s="294"/>
      <c r="AL141" s="294"/>
      <c r="AM141" s="294"/>
      <c r="AN141" s="295"/>
    </row>
    <row r="142" spans="1:40" s="75" customFormat="1" x14ac:dyDescent="0.25">
      <c r="B142" s="116" t="s">
        <v>369</v>
      </c>
      <c r="C142" s="293" t="s">
        <v>372</v>
      </c>
      <c r="D142" s="294"/>
      <c r="E142" s="294"/>
      <c r="F142" s="294"/>
      <c r="G142" s="294"/>
      <c r="H142" s="294"/>
      <c r="I142" s="294"/>
      <c r="J142" s="294"/>
      <c r="K142" s="294"/>
      <c r="L142" s="294"/>
      <c r="M142" s="294"/>
      <c r="N142" s="294"/>
      <c r="O142" s="294"/>
      <c r="P142" s="294"/>
      <c r="Q142" s="294"/>
      <c r="R142" s="294"/>
      <c r="S142" s="294"/>
      <c r="T142" s="294"/>
      <c r="U142" s="294"/>
      <c r="V142" s="294"/>
      <c r="W142" s="294"/>
      <c r="X142" s="294"/>
      <c r="Y142" s="294"/>
      <c r="Z142" s="294"/>
      <c r="AA142" s="294"/>
      <c r="AB142" s="294"/>
      <c r="AC142" s="294"/>
      <c r="AD142" s="294"/>
      <c r="AE142" s="294"/>
      <c r="AF142" s="294"/>
      <c r="AG142" s="294"/>
      <c r="AH142" s="294"/>
      <c r="AI142" s="294"/>
      <c r="AJ142" s="294"/>
      <c r="AK142" s="294"/>
      <c r="AL142" s="294"/>
      <c r="AM142" s="294"/>
      <c r="AN142" s="295"/>
    </row>
    <row r="143" spans="1:40" s="146" customFormat="1" ht="114.75" x14ac:dyDescent="0.25">
      <c r="B143" s="23" t="s">
        <v>373</v>
      </c>
      <c r="C143" s="184" t="s">
        <v>864</v>
      </c>
      <c r="D143" s="25" t="s">
        <v>374</v>
      </c>
      <c r="E143" s="39"/>
      <c r="F143" s="16" t="s">
        <v>699</v>
      </c>
      <c r="G143" s="74" t="s">
        <v>630</v>
      </c>
      <c r="H143" s="36" t="s">
        <v>631</v>
      </c>
      <c r="I143" s="35">
        <v>4838</v>
      </c>
      <c r="J143" s="35">
        <v>4838</v>
      </c>
      <c r="K143" s="50">
        <v>0</v>
      </c>
      <c r="L143" s="106" t="s">
        <v>632</v>
      </c>
      <c r="M143" s="36" t="s">
        <v>633</v>
      </c>
      <c r="N143" s="35">
        <v>7</v>
      </c>
      <c r="O143" s="35">
        <v>7</v>
      </c>
      <c r="P143" s="52">
        <v>0</v>
      </c>
      <c r="Q143" s="18"/>
      <c r="R143" s="94"/>
      <c r="S143" s="16"/>
      <c r="T143" s="20"/>
      <c r="U143" s="21"/>
      <c r="V143" s="22"/>
      <c r="W143" s="15"/>
      <c r="X143" s="16"/>
      <c r="Y143" s="20"/>
      <c r="Z143" s="21"/>
      <c r="AA143" s="22"/>
      <c r="AB143" s="14"/>
      <c r="AC143" s="16"/>
      <c r="AD143" s="16"/>
      <c r="AE143" s="19"/>
      <c r="AF143" s="22"/>
      <c r="AG143" s="51"/>
      <c r="AH143" s="51"/>
      <c r="AI143" s="51"/>
      <c r="AJ143" s="95"/>
      <c r="AK143" s="22"/>
      <c r="AL143" s="16"/>
      <c r="AM143" s="20"/>
      <c r="AN143" s="21"/>
    </row>
    <row r="144" spans="1:40" s="146" customFormat="1" ht="102" x14ac:dyDescent="0.25">
      <c r="B144" s="23" t="s">
        <v>375</v>
      </c>
      <c r="C144" s="184" t="s">
        <v>865</v>
      </c>
      <c r="D144" s="25" t="s">
        <v>376</v>
      </c>
      <c r="E144" s="39"/>
      <c r="F144" s="16" t="s">
        <v>700</v>
      </c>
      <c r="G144" s="74" t="s">
        <v>630</v>
      </c>
      <c r="H144" s="36" t="s">
        <v>631</v>
      </c>
      <c r="I144" s="183">
        <v>2840</v>
      </c>
      <c r="J144" s="35">
        <v>2550</v>
      </c>
      <c r="K144" s="50">
        <v>0</v>
      </c>
      <c r="L144" s="106" t="s">
        <v>632</v>
      </c>
      <c r="M144" s="36" t="s">
        <v>633</v>
      </c>
      <c r="N144" s="183">
        <v>5</v>
      </c>
      <c r="O144" s="40">
        <v>4</v>
      </c>
      <c r="P144" s="52">
        <v>0</v>
      </c>
      <c r="Q144" s="18"/>
      <c r="R144" s="94"/>
      <c r="S144" s="16"/>
      <c r="T144" s="20"/>
      <c r="U144" s="21"/>
      <c r="V144" s="22"/>
      <c r="W144" s="15"/>
      <c r="X144" s="16"/>
      <c r="Y144" s="20"/>
      <c r="Z144" s="21"/>
      <c r="AA144" s="22"/>
      <c r="AB144" s="14"/>
      <c r="AC144" s="16"/>
      <c r="AD144" s="16"/>
      <c r="AE144" s="19"/>
      <c r="AF144" s="22"/>
      <c r="AG144" s="51"/>
      <c r="AH144" s="51"/>
      <c r="AI144" s="51"/>
      <c r="AJ144" s="95"/>
      <c r="AK144" s="22"/>
      <c r="AL144" s="16"/>
      <c r="AM144" s="20"/>
      <c r="AN144" s="21"/>
    </row>
    <row r="145" spans="2:40" s="146" customFormat="1" ht="102" x14ac:dyDescent="0.25">
      <c r="B145" s="23" t="s">
        <v>377</v>
      </c>
      <c r="C145" s="184" t="s">
        <v>866</v>
      </c>
      <c r="D145" s="25" t="s">
        <v>378</v>
      </c>
      <c r="E145" s="39"/>
      <c r="F145" s="16" t="s">
        <v>701</v>
      </c>
      <c r="G145" s="74" t="s">
        <v>630</v>
      </c>
      <c r="H145" s="36" t="s">
        <v>631</v>
      </c>
      <c r="I145" s="35">
        <v>440</v>
      </c>
      <c r="J145" s="35">
        <v>441</v>
      </c>
      <c r="K145" s="50">
        <v>0</v>
      </c>
      <c r="L145" s="106" t="s">
        <v>632</v>
      </c>
      <c r="M145" s="36" t="s">
        <v>633</v>
      </c>
      <c r="N145" s="35">
        <v>1</v>
      </c>
      <c r="O145" s="40">
        <v>1</v>
      </c>
      <c r="P145" s="52">
        <v>0</v>
      </c>
      <c r="Q145" s="18"/>
      <c r="R145" s="94"/>
      <c r="S145" s="16"/>
      <c r="T145" s="20"/>
      <c r="U145" s="21"/>
      <c r="V145" s="22"/>
      <c r="W145" s="15"/>
      <c r="X145" s="16"/>
      <c r="Y145" s="20"/>
      <c r="Z145" s="21"/>
      <c r="AA145" s="22"/>
      <c r="AB145" s="14"/>
      <c r="AC145" s="16"/>
      <c r="AD145" s="16"/>
      <c r="AE145" s="19"/>
      <c r="AF145" s="22"/>
      <c r="AG145" s="51"/>
      <c r="AH145" s="51"/>
      <c r="AI145" s="51"/>
      <c r="AJ145" s="95"/>
      <c r="AK145" s="22"/>
      <c r="AL145" s="16"/>
      <c r="AM145" s="20"/>
      <c r="AN145" s="21"/>
    </row>
    <row r="146" spans="2:40" s="146" customFormat="1" ht="102" x14ac:dyDescent="0.25">
      <c r="B146" s="23" t="s">
        <v>379</v>
      </c>
      <c r="C146" s="184" t="s">
        <v>867</v>
      </c>
      <c r="D146" s="25" t="s">
        <v>380</v>
      </c>
      <c r="E146" s="39"/>
      <c r="F146" s="16" t="s">
        <v>702</v>
      </c>
      <c r="G146" s="74" t="s">
        <v>630</v>
      </c>
      <c r="H146" s="36" t="s">
        <v>631</v>
      </c>
      <c r="I146" s="35">
        <v>420</v>
      </c>
      <c r="J146" s="35">
        <v>530</v>
      </c>
      <c r="K146" s="50" t="s">
        <v>559</v>
      </c>
      <c r="L146" s="106" t="s">
        <v>632</v>
      </c>
      <c r="M146" s="36" t="s">
        <v>633</v>
      </c>
      <c r="N146" s="35">
        <v>1</v>
      </c>
      <c r="O146" s="40">
        <v>1</v>
      </c>
      <c r="P146" s="52">
        <v>1</v>
      </c>
      <c r="Q146" s="18"/>
      <c r="R146" s="94"/>
      <c r="S146" s="16"/>
      <c r="T146" s="20"/>
      <c r="U146" s="21"/>
      <c r="V146" s="22"/>
      <c r="W146" s="15"/>
      <c r="X146" s="16"/>
      <c r="Y146" s="20"/>
      <c r="Z146" s="21"/>
      <c r="AA146" s="22"/>
      <c r="AB146" s="14"/>
      <c r="AC146" s="16"/>
      <c r="AD146" s="16"/>
      <c r="AE146" s="19"/>
      <c r="AF146" s="22"/>
      <c r="AG146" s="51"/>
      <c r="AH146" s="51"/>
      <c r="AI146" s="51"/>
      <c r="AJ146" s="95"/>
      <c r="AK146" s="22"/>
      <c r="AL146" s="16"/>
      <c r="AM146" s="20"/>
      <c r="AN146" s="21"/>
    </row>
    <row r="147" spans="2:40" s="146" customFormat="1" ht="102" x14ac:dyDescent="0.25">
      <c r="B147" s="23" t="s">
        <v>381</v>
      </c>
      <c r="C147" s="184" t="s">
        <v>868</v>
      </c>
      <c r="D147" s="25" t="s">
        <v>382</v>
      </c>
      <c r="E147" s="39"/>
      <c r="F147" s="16" t="s">
        <v>703</v>
      </c>
      <c r="G147" s="74" t="s">
        <v>630</v>
      </c>
      <c r="H147" s="36" t="s">
        <v>631</v>
      </c>
      <c r="I147" s="35">
        <v>1000</v>
      </c>
      <c r="J147" s="35">
        <v>1000</v>
      </c>
      <c r="K147" s="50">
        <v>1231</v>
      </c>
      <c r="L147" s="106" t="s">
        <v>632</v>
      </c>
      <c r="M147" s="36" t="s">
        <v>633</v>
      </c>
      <c r="N147" s="35">
        <v>3</v>
      </c>
      <c r="O147" s="40">
        <v>3</v>
      </c>
      <c r="P147" s="52">
        <v>3</v>
      </c>
      <c r="Q147" s="18"/>
      <c r="R147" s="94"/>
      <c r="S147" s="16"/>
      <c r="T147" s="20"/>
      <c r="U147" s="21"/>
      <c r="V147" s="22"/>
      <c r="W147" s="15"/>
      <c r="X147" s="16"/>
      <c r="Y147" s="20"/>
      <c r="Z147" s="21"/>
      <c r="AA147" s="22"/>
      <c r="AB147" s="14"/>
      <c r="AC147" s="16"/>
      <c r="AD147" s="16"/>
      <c r="AE147" s="19"/>
      <c r="AF147" s="22"/>
      <c r="AG147" s="51"/>
      <c r="AH147" s="51"/>
      <c r="AI147" s="51"/>
      <c r="AJ147" s="95"/>
      <c r="AK147" s="22"/>
      <c r="AL147" s="16"/>
      <c r="AM147" s="20"/>
      <c r="AN147" s="21"/>
    </row>
    <row r="148" spans="2:40" s="146" customFormat="1" ht="102" x14ac:dyDescent="0.25">
      <c r="B148" s="23" t="s">
        <v>383</v>
      </c>
      <c r="C148" s="184" t="s">
        <v>869</v>
      </c>
      <c r="D148" s="25" t="s">
        <v>384</v>
      </c>
      <c r="E148" s="39"/>
      <c r="F148" s="16" t="s">
        <v>704</v>
      </c>
      <c r="G148" s="74" t="s">
        <v>630</v>
      </c>
      <c r="H148" s="36" t="s">
        <v>631</v>
      </c>
      <c r="I148" s="35">
        <v>175</v>
      </c>
      <c r="J148" s="35">
        <v>239</v>
      </c>
      <c r="K148" s="50">
        <v>0</v>
      </c>
      <c r="L148" s="106" t="s">
        <v>632</v>
      </c>
      <c r="M148" s="36" t="s">
        <v>633</v>
      </c>
      <c r="N148" s="35">
        <v>1</v>
      </c>
      <c r="O148" s="40">
        <v>1</v>
      </c>
      <c r="P148" s="52">
        <v>0</v>
      </c>
      <c r="Q148" s="18"/>
      <c r="R148" s="94"/>
      <c r="S148" s="16"/>
      <c r="T148" s="20"/>
      <c r="U148" s="21"/>
      <c r="V148" s="22"/>
      <c r="W148" s="15"/>
      <c r="X148" s="16"/>
      <c r="Y148" s="20"/>
      <c r="Z148" s="21"/>
      <c r="AA148" s="22"/>
      <c r="AB148" s="14"/>
      <c r="AC148" s="16"/>
      <c r="AD148" s="16"/>
      <c r="AE148" s="19"/>
      <c r="AF148" s="22"/>
      <c r="AG148" s="51"/>
      <c r="AH148" s="51"/>
      <c r="AI148" s="51"/>
      <c r="AJ148" s="95"/>
      <c r="AK148" s="22"/>
      <c r="AL148" s="16"/>
      <c r="AM148" s="20"/>
      <c r="AN148" s="21"/>
    </row>
    <row r="149" spans="2:40" s="146" customFormat="1" ht="153" x14ac:dyDescent="0.25">
      <c r="B149" s="23" t="s">
        <v>385</v>
      </c>
      <c r="C149" s="184" t="s">
        <v>870</v>
      </c>
      <c r="D149" s="25" t="s">
        <v>386</v>
      </c>
      <c r="E149" s="39"/>
      <c r="F149" s="16" t="s">
        <v>705</v>
      </c>
      <c r="G149" s="74" t="s">
        <v>630</v>
      </c>
      <c r="H149" s="36" t="s">
        <v>631</v>
      </c>
      <c r="I149" s="35">
        <v>55</v>
      </c>
      <c r="J149" s="35">
        <v>219</v>
      </c>
      <c r="K149" s="50" t="s">
        <v>559</v>
      </c>
      <c r="L149" s="106" t="s">
        <v>632</v>
      </c>
      <c r="M149" s="36" t="s">
        <v>633</v>
      </c>
      <c r="N149" s="35">
        <v>1</v>
      </c>
      <c r="O149" s="40">
        <v>1</v>
      </c>
      <c r="P149" s="49" t="s">
        <v>559</v>
      </c>
      <c r="Q149" s="74" t="s">
        <v>643</v>
      </c>
      <c r="R149" s="36" t="s">
        <v>633</v>
      </c>
      <c r="S149" s="40">
        <v>20</v>
      </c>
      <c r="T149" s="49">
        <v>20</v>
      </c>
      <c r="U149" s="52" t="s">
        <v>559</v>
      </c>
      <c r="V149" s="22"/>
      <c r="W149" s="15"/>
      <c r="X149" s="16"/>
      <c r="Y149" s="20"/>
      <c r="Z149" s="21"/>
      <c r="AA149" s="22"/>
      <c r="AB149" s="14"/>
      <c r="AC149" s="16"/>
      <c r="AD149" s="16"/>
      <c r="AE149" s="19"/>
      <c r="AF149" s="22"/>
      <c r="AG149" s="51"/>
      <c r="AH149" s="51"/>
      <c r="AI149" s="51"/>
      <c r="AJ149" s="95"/>
      <c r="AK149" s="22"/>
      <c r="AL149" s="16"/>
      <c r="AM149" s="20"/>
      <c r="AN149" s="21"/>
    </row>
    <row r="150" spans="2:40" s="37" customFormat="1" x14ac:dyDescent="0.25">
      <c r="B150" s="120" t="s">
        <v>387</v>
      </c>
      <c r="C150" s="290" t="s">
        <v>388</v>
      </c>
      <c r="D150" s="291"/>
      <c r="E150" s="291"/>
      <c r="F150" s="291"/>
      <c r="G150" s="291"/>
      <c r="H150" s="291"/>
      <c r="I150" s="291"/>
      <c r="J150" s="291"/>
      <c r="K150" s="291"/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  <c r="AM150" s="291"/>
      <c r="AN150" s="292"/>
    </row>
    <row r="151" spans="2:40" s="146" customFormat="1" ht="140.25" x14ac:dyDescent="0.25">
      <c r="B151" s="23" t="s">
        <v>389</v>
      </c>
      <c r="C151" s="147" t="s">
        <v>871</v>
      </c>
      <c r="D151" s="145" t="s">
        <v>390</v>
      </c>
      <c r="E151" s="39"/>
      <c r="F151" s="16" t="s">
        <v>706</v>
      </c>
      <c r="G151" s="74" t="s">
        <v>630</v>
      </c>
      <c r="H151" s="36" t="s">
        <v>640</v>
      </c>
      <c r="I151" s="35">
        <v>245</v>
      </c>
      <c r="J151" s="35">
        <v>245</v>
      </c>
      <c r="K151" s="50">
        <v>0</v>
      </c>
      <c r="L151" s="106" t="s">
        <v>641</v>
      </c>
      <c r="M151" s="36" t="s">
        <v>642</v>
      </c>
      <c r="N151" s="35">
        <v>1</v>
      </c>
      <c r="O151" s="35">
        <v>1</v>
      </c>
      <c r="P151" s="49">
        <v>0</v>
      </c>
      <c r="Q151" s="74" t="s">
        <v>643</v>
      </c>
      <c r="R151" s="36" t="s">
        <v>644</v>
      </c>
      <c r="S151" s="35">
        <v>95</v>
      </c>
      <c r="T151" s="35">
        <v>95</v>
      </c>
      <c r="U151" s="50">
        <v>0</v>
      </c>
      <c r="V151" s="106" t="s">
        <v>645</v>
      </c>
      <c r="W151" s="36" t="s">
        <v>646</v>
      </c>
      <c r="X151" s="35">
        <v>2</v>
      </c>
      <c r="Y151" s="49">
        <v>2</v>
      </c>
      <c r="Z151" s="49">
        <v>0</v>
      </c>
      <c r="AA151" s="74" t="s">
        <v>669</v>
      </c>
      <c r="AB151" s="36" t="s">
        <v>762</v>
      </c>
      <c r="AC151" s="52" t="s">
        <v>559</v>
      </c>
      <c r="AD151" s="40">
        <v>40</v>
      </c>
      <c r="AE151" s="19">
        <v>0</v>
      </c>
      <c r="AF151" s="22"/>
      <c r="AG151" s="51"/>
      <c r="AH151" s="51"/>
      <c r="AI151" s="51"/>
      <c r="AJ151" s="95"/>
      <c r="AK151" s="22"/>
      <c r="AL151" s="16"/>
      <c r="AM151" s="20"/>
      <c r="AN151" s="21"/>
    </row>
    <row r="152" spans="2:40" s="146" customFormat="1" ht="140.25" x14ac:dyDescent="0.25">
      <c r="B152" s="191" t="s">
        <v>391</v>
      </c>
      <c r="C152" s="147" t="s">
        <v>872</v>
      </c>
      <c r="D152" s="24" t="s">
        <v>392</v>
      </c>
      <c r="E152" s="39"/>
      <c r="F152" s="16" t="s">
        <v>707</v>
      </c>
      <c r="G152" s="74" t="s">
        <v>630</v>
      </c>
      <c r="H152" s="36" t="s">
        <v>640</v>
      </c>
      <c r="I152" s="35">
        <v>35</v>
      </c>
      <c r="J152" s="35">
        <v>35</v>
      </c>
      <c r="K152" s="50">
        <v>0</v>
      </c>
      <c r="L152" s="106" t="s">
        <v>641</v>
      </c>
      <c r="M152" s="36" t="s">
        <v>642</v>
      </c>
      <c r="N152" s="35">
        <v>1</v>
      </c>
      <c r="O152" s="35">
        <v>1</v>
      </c>
      <c r="P152" s="49">
        <v>0</v>
      </c>
      <c r="Q152" s="74" t="s">
        <v>643</v>
      </c>
      <c r="R152" s="36" t="s">
        <v>644</v>
      </c>
      <c r="S152" s="35">
        <v>35</v>
      </c>
      <c r="T152" s="35">
        <v>35</v>
      </c>
      <c r="U152" s="50">
        <v>0</v>
      </c>
      <c r="V152" s="106" t="s">
        <v>645</v>
      </c>
      <c r="W152" s="36" t="s">
        <v>646</v>
      </c>
      <c r="X152" s="35">
        <v>2</v>
      </c>
      <c r="Y152" s="49">
        <v>2</v>
      </c>
      <c r="Z152" s="52">
        <v>0</v>
      </c>
      <c r="AA152" s="22"/>
      <c r="AB152" s="14"/>
      <c r="AC152" s="16"/>
      <c r="AD152" s="16"/>
      <c r="AE152" s="19"/>
      <c r="AF152" s="22"/>
      <c r="AG152" s="51"/>
      <c r="AH152" s="51"/>
      <c r="AI152" s="51"/>
      <c r="AJ152" s="95"/>
      <c r="AK152" s="22"/>
      <c r="AL152" s="16"/>
      <c r="AM152" s="20"/>
      <c r="AN152" s="21"/>
    </row>
    <row r="153" spans="2:40" s="146" customFormat="1" ht="140.25" x14ac:dyDescent="0.25">
      <c r="B153" s="191" t="s">
        <v>393</v>
      </c>
      <c r="C153" s="147" t="s">
        <v>873</v>
      </c>
      <c r="D153" s="145" t="s">
        <v>394</v>
      </c>
      <c r="E153" s="39"/>
      <c r="F153" s="16" t="s">
        <v>708</v>
      </c>
      <c r="G153" s="74" t="s">
        <v>630</v>
      </c>
      <c r="H153" s="36" t="s">
        <v>640</v>
      </c>
      <c r="I153" s="35">
        <v>260</v>
      </c>
      <c r="J153" s="40">
        <v>260</v>
      </c>
      <c r="K153" s="50">
        <v>0</v>
      </c>
      <c r="L153" s="106" t="s">
        <v>641</v>
      </c>
      <c r="M153" s="36" t="s">
        <v>642</v>
      </c>
      <c r="N153" s="35">
        <v>1</v>
      </c>
      <c r="O153" s="40">
        <v>1</v>
      </c>
      <c r="P153" s="49">
        <v>0</v>
      </c>
      <c r="Q153" s="74" t="s">
        <v>643</v>
      </c>
      <c r="R153" s="36" t="s">
        <v>644</v>
      </c>
      <c r="S153" s="35">
        <v>35</v>
      </c>
      <c r="T153" s="49">
        <v>35</v>
      </c>
      <c r="U153" s="50">
        <v>0</v>
      </c>
      <c r="V153" s="106" t="s">
        <v>645</v>
      </c>
      <c r="W153" s="36" t="s">
        <v>646</v>
      </c>
      <c r="X153" s="149" t="s">
        <v>559</v>
      </c>
      <c r="Y153" s="20"/>
      <c r="Z153" s="21"/>
      <c r="AA153" s="22"/>
      <c r="AB153" s="14"/>
      <c r="AC153" s="16"/>
      <c r="AD153" s="16"/>
      <c r="AE153" s="19"/>
      <c r="AF153" s="22"/>
      <c r="AG153" s="51"/>
      <c r="AH153" s="51"/>
      <c r="AI153" s="51"/>
      <c r="AJ153" s="95"/>
      <c r="AK153" s="22"/>
      <c r="AL153" s="16"/>
      <c r="AM153" s="20"/>
      <c r="AN153" s="21"/>
    </row>
    <row r="154" spans="2:40" s="146" customFormat="1" ht="140.25" x14ac:dyDescent="0.25">
      <c r="B154" s="191" t="s">
        <v>395</v>
      </c>
      <c r="C154" s="147" t="s">
        <v>874</v>
      </c>
      <c r="D154" s="24" t="s">
        <v>998</v>
      </c>
      <c r="E154" s="39"/>
      <c r="F154" s="16" t="s">
        <v>1069</v>
      </c>
      <c r="G154" s="74" t="s">
        <v>630</v>
      </c>
      <c r="H154" s="36" t="s">
        <v>640</v>
      </c>
      <c r="I154" s="35">
        <v>25</v>
      </c>
      <c r="J154" s="40" t="s">
        <v>559</v>
      </c>
      <c r="K154" s="50" t="s">
        <v>559</v>
      </c>
      <c r="L154" s="106" t="s">
        <v>641</v>
      </c>
      <c r="M154" s="36" t="s">
        <v>642</v>
      </c>
      <c r="N154" s="35">
        <v>1</v>
      </c>
      <c r="O154" s="40" t="s">
        <v>559</v>
      </c>
      <c r="P154" s="49" t="s">
        <v>559</v>
      </c>
      <c r="Q154" s="74" t="s">
        <v>643</v>
      </c>
      <c r="R154" s="36" t="s">
        <v>644</v>
      </c>
      <c r="S154" s="35">
        <v>25</v>
      </c>
      <c r="T154" s="49"/>
      <c r="U154" s="50" t="s">
        <v>559</v>
      </c>
      <c r="V154" s="106" t="s">
        <v>645</v>
      </c>
      <c r="W154" s="36" t="s">
        <v>646</v>
      </c>
      <c r="X154" s="35" t="s">
        <v>559</v>
      </c>
      <c r="Y154" s="49"/>
      <c r="Z154" s="52" t="s">
        <v>559</v>
      </c>
      <c r="AA154" s="22"/>
      <c r="AB154" s="14"/>
      <c r="AC154" s="16"/>
      <c r="AD154" s="16"/>
      <c r="AE154" s="19"/>
      <c r="AF154" s="22"/>
      <c r="AG154" s="51"/>
      <c r="AH154" s="51"/>
      <c r="AI154" s="51"/>
      <c r="AJ154" s="95"/>
      <c r="AK154" s="22"/>
      <c r="AL154" s="16"/>
      <c r="AM154" s="20"/>
      <c r="AN154" s="21"/>
    </row>
    <row r="155" spans="2:40" s="146" customFormat="1" ht="140.25" x14ac:dyDescent="0.25">
      <c r="B155" s="23" t="s">
        <v>396</v>
      </c>
      <c r="C155" s="147" t="s">
        <v>875</v>
      </c>
      <c r="D155" s="24" t="s">
        <v>1000</v>
      </c>
      <c r="E155" s="39"/>
      <c r="F155" s="16"/>
      <c r="G155" s="74" t="s">
        <v>630</v>
      </c>
      <c r="H155" s="36" t="s">
        <v>640</v>
      </c>
      <c r="I155" s="35">
        <v>232</v>
      </c>
      <c r="J155" s="40" t="s">
        <v>559</v>
      </c>
      <c r="K155" s="50" t="s">
        <v>559</v>
      </c>
      <c r="L155" s="106" t="s">
        <v>641</v>
      </c>
      <c r="M155" s="36" t="s">
        <v>642</v>
      </c>
      <c r="N155" s="35">
        <v>1</v>
      </c>
      <c r="O155" s="40" t="s">
        <v>559</v>
      </c>
      <c r="P155" s="49" t="s">
        <v>559</v>
      </c>
      <c r="Q155" s="74" t="s">
        <v>643</v>
      </c>
      <c r="R155" s="36" t="s">
        <v>644</v>
      </c>
      <c r="S155" s="40">
        <v>0</v>
      </c>
      <c r="T155" s="49" t="s">
        <v>559</v>
      </c>
      <c r="U155" s="50" t="s">
        <v>559</v>
      </c>
      <c r="V155" s="106" t="s">
        <v>645</v>
      </c>
      <c r="W155" s="36" t="s">
        <v>646</v>
      </c>
      <c r="X155" s="52">
        <v>2</v>
      </c>
      <c r="Y155" s="49" t="s">
        <v>559</v>
      </c>
      <c r="Z155" s="52" t="s">
        <v>559</v>
      </c>
      <c r="AA155" s="22"/>
      <c r="AB155" s="14"/>
      <c r="AC155" s="16"/>
      <c r="AD155" s="16"/>
      <c r="AE155" s="19"/>
      <c r="AF155" s="22"/>
      <c r="AG155" s="51"/>
      <c r="AH155" s="51"/>
      <c r="AI155" s="51"/>
      <c r="AJ155" s="95"/>
      <c r="AK155" s="22"/>
      <c r="AL155" s="16"/>
      <c r="AM155" s="20"/>
      <c r="AN155" s="21"/>
    </row>
    <row r="156" spans="2:40" s="146" customFormat="1" ht="140.25" x14ac:dyDescent="0.25">
      <c r="B156" s="191" t="s">
        <v>397</v>
      </c>
      <c r="C156" s="147" t="s">
        <v>876</v>
      </c>
      <c r="D156" s="145" t="s">
        <v>398</v>
      </c>
      <c r="E156" s="39"/>
      <c r="F156" s="16" t="s">
        <v>709</v>
      </c>
      <c r="G156" s="74" t="s">
        <v>630</v>
      </c>
      <c r="H156" s="36" t="s">
        <v>640</v>
      </c>
      <c r="I156" s="35">
        <v>200</v>
      </c>
      <c r="J156" s="40">
        <v>200</v>
      </c>
      <c r="K156" s="205">
        <v>0</v>
      </c>
      <c r="L156" s="106" t="s">
        <v>641</v>
      </c>
      <c r="M156" s="36" t="s">
        <v>642</v>
      </c>
      <c r="N156" s="35">
        <v>1</v>
      </c>
      <c r="O156" s="40">
        <v>1</v>
      </c>
      <c r="P156" s="49">
        <v>0</v>
      </c>
      <c r="Q156" s="74" t="s">
        <v>643</v>
      </c>
      <c r="R156" s="36" t="s">
        <v>644</v>
      </c>
      <c r="S156" s="40">
        <v>30</v>
      </c>
      <c r="T156" s="49">
        <v>30</v>
      </c>
      <c r="U156" s="50">
        <v>0</v>
      </c>
      <c r="V156" s="106" t="s">
        <v>645</v>
      </c>
      <c r="W156" s="36" t="s">
        <v>646</v>
      </c>
      <c r="X156" s="40">
        <v>2</v>
      </c>
      <c r="Y156" s="49">
        <v>2</v>
      </c>
      <c r="Z156" s="49">
        <v>0</v>
      </c>
      <c r="AA156" s="74"/>
      <c r="AB156" s="36"/>
      <c r="AC156" s="149"/>
      <c r="AD156" s="40"/>
      <c r="AE156" s="19"/>
      <c r="AF156" s="22"/>
      <c r="AG156" s="51"/>
      <c r="AH156" s="51"/>
      <c r="AI156" s="51"/>
      <c r="AJ156" s="95"/>
      <c r="AK156" s="22"/>
      <c r="AL156" s="16"/>
      <c r="AM156" s="20"/>
      <c r="AN156" s="21"/>
    </row>
    <row r="157" spans="2:40" s="146" customFormat="1" ht="140.25" x14ac:dyDescent="0.25">
      <c r="B157" s="191" t="s">
        <v>1002</v>
      </c>
      <c r="C157" s="147" t="s">
        <v>1003</v>
      </c>
      <c r="D157" s="145" t="s">
        <v>1004</v>
      </c>
      <c r="E157" s="151"/>
      <c r="F157" s="16" t="s">
        <v>1068</v>
      </c>
      <c r="G157" s="35" t="s">
        <v>630</v>
      </c>
      <c r="H157" s="36" t="s">
        <v>640</v>
      </c>
      <c r="I157" s="35">
        <v>172</v>
      </c>
      <c r="J157" s="100"/>
      <c r="K157" s="149"/>
      <c r="L157" s="35" t="s">
        <v>641</v>
      </c>
      <c r="M157" s="36" t="s">
        <v>642</v>
      </c>
      <c r="N157" s="35">
        <v>1</v>
      </c>
      <c r="O157" s="100"/>
      <c r="P157" s="52"/>
      <c r="Q157" s="106" t="s">
        <v>643</v>
      </c>
      <c r="R157" s="36" t="s">
        <v>644</v>
      </c>
      <c r="S157" s="100">
        <v>0</v>
      </c>
      <c r="T157" s="52"/>
      <c r="U157" s="52"/>
      <c r="V157" s="35" t="s">
        <v>645</v>
      </c>
      <c r="W157" s="36" t="s">
        <v>646</v>
      </c>
      <c r="X157" s="100">
        <v>2</v>
      </c>
      <c r="Y157" s="52"/>
      <c r="Z157" s="52"/>
      <c r="AA157" s="35"/>
      <c r="AB157" s="36"/>
      <c r="AC157" s="149"/>
      <c r="AD157" s="100"/>
      <c r="AE157" s="14"/>
      <c r="AF157" s="15"/>
      <c r="AG157" s="15"/>
      <c r="AH157" s="15"/>
      <c r="AI157" s="15"/>
      <c r="AJ157" s="15"/>
      <c r="AK157" s="15"/>
      <c r="AL157" s="14"/>
      <c r="AM157" s="15"/>
      <c r="AN157" s="15"/>
    </row>
    <row r="158" spans="2:40" s="75" customFormat="1" x14ac:dyDescent="0.25">
      <c r="B158" s="121" t="s">
        <v>400</v>
      </c>
      <c r="C158" s="293" t="s">
        <v>399</v>
      </c>
      <c r="D158" s="294"/>
      <c r="E158" s="294"/>
      <c r="F158" s="294"/>
      <c r="G158" s="294"/>
      <c r="H158" s="294"/>
      <c r="I158" s="294"/>
      <c r="J158" s="294"/>
      <c r="K158" s="294"/>
      <c r="L158" s="294"/>
      <c r="M158" s="294"/>
      <c r="N158" s="294"/>
      <c r="O158" s="294"/>
      <c r="P158" s="294"/>
      <c r="Q158" s="294"/>
      <c r="R158" s="294"/>
      <c r="S158" s="294"/>
      <c r="T158" s="294"/>
      <c r="U158" s="294"/>
      <c r="V158" s="294"/>
      <c r="W158" s="294"/>
      <c r="X158" s="294"/>
      <c r="Y158" s="294"/>
      <c r="Z158" s="294"/>
      <c r="AA158" s="294"/>
      <c r="AB158" s="294"/>
      <c r="AC158" s="294"/>
      <c r="AD158" s="294"/>
      <c r="AE158" s="294"/>
      <c r="AF158" s="294"/>
      <c r="AG158" s="294"/>
      <c r="AH158" s="294"/>
      <c r="AI158" s="294"/>
      <c r="AJ158" s="294"/>
      <c r="AK158" s="294"/>
      <c r="AL158" s="294"/>
      <c r="AM158" s="294"/>
      <c r="AN158" s="295"/>
    </row>
    <row r="159" spans="2:40" s="146" customFormat="1" ht="153" x14ac:dyDescent="0.25">
      <c r="B159" s="23" t="s">
        <v>401</v>
      </c>
      <c r="C159" s="149" t="s">
        <v>877</v>
      </c>
      <c r="D159" s="145" t="s">
        <v>402</v>
      </c>
      <c r="E159" s="39"/>
      <c r="F159" s="16" t="s">
        <v>710</v>
      </c>
      <c r="G159" s="74" t="s">
        <v>630</v>
      </c>
      <c r="H159" s="36" t="s">
        <v>631</v>
      </c>
      <c r="I159" s="35">
        <v>800</v>
      </c>
      <c r="J159" s="35">
        <v>800</v>
      </c>
      <c r="K159" s="50" t="s">
        <v>559</v>
      </c>
      <c r="L159" s="106" t="s">
        <v>647</v>
      </c>
      <c r="M159" s="36" t="s">
        <v>648</v>
      </c>
      <c r="N159" s="35">
        <v>1</v>
      </c>
      <c r="O159" s="40">
        <v>1</v>
      </c>
      <c r="P159" s="52" t="s">
        <v>559</v>
      </c>
      <c r="Q159" s="18"/>
      <c r="R159" s="94"/>
      <c r="S159" s="16"/>
      <c r="T159" s="20"/>
      <c r="U159" s="21"/>
      <c r="V159" s="22"/>
      <c r="W159" s="15"/>
      <c r="X159" s="16"/>
      <c r="Y159" s="20"/>
      <c r="Z159" s="21"/>
      <c r="AA159" s="22"/>
      <c r="AB159" s="14"/>
      <c r="AC159" s="16"/>
      <c r="AD159" s="16"/>
      <c r="AE159" s="19"/>
      <c r="AF159" s="22"/>
      <c r="AG159" s="51"/>
      <c r="AH159" s="51"/>
      <c r="AI159" s="51"/>
      <c r="AJ159" s="95"/>
      <c r="AK159" s="22"/>
      <c r="AL159" s="16"/>
      <c r="AM159" s="20"/>
      <c r="AN159" s="21"/>
    </row>
    <row r="160" spans="2:40" s="146" customFormat="1" ht="102" x14ac:dyDescent="0.25">
      <c r="B160" s="191" t="s">
        <v>403</v>
      </c>
      <c r="C160" s="149" t="s">
        <v>878</v>
      </c>
      <c r="D160" s="24" t="s">
        <v>404</v>
      </c>
      <c r="E160" s="39"/>
      <c r="F160" s="16" t="s">
        <v>711</v>
      </c>
      <c r="G160" s="74" t="s">
        <v>630</v>
      </c>
      <c r="H160" s="36" t="s">
        <v>631</v>
      </c>
      <c r="I160" s="35">
        <v>300</v>
      </c>
      <c r="J160" s="35">
        <v>300</v>
      </c>
      <c r="K160" s="50">
        <v>300</v>
      </c>
      <c r="L160" s="106" t="s">
        <v>647</v>
      </c>
      <c r="M160" s="36" t="s">
        <v>648</v>
      </c>
      <c r="N160" s="35">
        <v>1</v>
      </c>
      <c r="O160" s="40">
        <v>1</v>
      </c>
      <c r="P160" s="52">
        <v>1</v>
      </c>
      <c r="Q160" s="18"/>
      <c r="R160" s="94"/>
      <c r="S160" s="16"/>
      <c r="T160" s="20"/>
      <c r="U160" s="21"/>
      <c r="V160" s="22"/>
      <c r="W160" s="15"/>
      <c r="X160" s="16"/>
      <c r="Y160" s="20"/>
      <c r="Z160" s="21"/>
      <c r="AA160" s="22"/>
      <c r="AB160" s="14"/>
      <c r="AC160" s="16"/>
      <c r="AD160" s="16"/>
      <c r="AE160" s="19"/>
      <c r="AF160" s="22"/>
      <c r="AG160" s="51"/>
      <c r="AH160" s="51"/>
      <c r="AI160" s="51"/>
      <c r="AJ160" s="95"/>
      <c r="AK160" s="22"/>
      <c r="AL160" s="16"/>
      <c r="AM160" s="20"/>
      <c r="AN160" s="21"/>
    </row>
    <row r="161" spans="2:40" s="146" customFormat="1" ht="102" x14ac:dyDescent="0.25">
      <c r="B161" s="191" t="s">
        <v>405</v>
      </c>
      <c r="C161" s="149" t="s">
        <v>879</v>
      </c>
      <c r="D161" s="145" t="s">
        <v>406</v>
      </c>
      <c r="E161" s="39"/>
      <c r="F161" s="16" t="s">
        <v>712</v>
      </c>
      <c r="G161" s="74" t="s">
        <v>630</v>
      </c>
      <c r="H161" s="36" t="s">
        <v>631</v>
      </c>
      <c r="I161" s="35">
        <v>680</v>
      </c>
      <c r="J161" s="35">
        <v>748</v>
      </c>
      <c r="K161" s="50" t="s">
        <v>559</v>
      </c>
      <c r="L161" s="106" t="s">
        <v>647</v>
      </c>
      <c r="M161" s="36" t="s">
        <v>648</v>
      </c>
      <c r="N161" s="35">
        <v>1</v>
      </c>
      <c r="O161" s="40">
        <v>1</v>
      </c>
      <c r="P161" s="52" t="s">
        <v>559</v>
      </c>
      <c r="Q161" s="18"/>
      <c r="R161" s="94"/>
      <c r="S161" s="16"/>
      <c r="T161" s="20"/>
      <c r="U161" s="21"/>
      <c r="V161" s="22"/>
      <c r="W161" s="15"/>
      <c r="X161" s="16"/>
      <c r="Y161" s="20"/>
      <c r="Z161" s="21"/>
      <c r="AA161" s="22"/>
      <c r="AB161" s="14"/>
      <c r="AC161" s="16"/>
      <c r="AD161" s="16"/>
      <c r="AE161" s="19"/>
      <c r="AF161" s="22"/>
      <c r="AG161" s="51"/>
      <c r="AH161" s="51"/>
      <c r="AI161" s="51"/>
      <c r="AJ161" s="95"/>
      <c r="AK161" s="22"/>
      <c r="AL161" s="16"/>
      <c r="AM161" s="20"/>
      <c r="AN161" s="21"/>
    </row>
    <row r="162" spans="2:40" s="146" customFormat="1" ht="127.5" x14ac:dyDescent="0.25">
      <c r="B162" s="191" t="s">
        <v>407</v>
      </c>
      <c r="C162" s="149" t="s">
        <v>880</v>
      </c>
      <c r="D162" s="24" t="s">
        <v>408</v>
      </c>
      <c r="E162" s="39"/>
      <c r="F162" s="16" t="s">
        <v>713</v>
      </c>
      <c r="G162" s="74" t="s">
        <v>630</v>
      </c>
      <c r="H162" s="36" t="s">
        <v>631</v>
      </c>
      <c r="I162" s="35">
        <v>102</v>
      </c>
      <c r="J162" s="35">
        <v>350</v>
      </c>
      <c r="K162" s="50">
        <v>400</v>
      </c>
      <c r="L162" s="106" t="s">
        <v>647</v>
      </c>
      <c r="M162" s="36" t="s">
        <v>648</v>
      </c>
      <c r="N162" s="35">
        <v>1</v>
      </c>
      <c r="O162" s="40">
        <v>1</v>
      </c>
      <c r="P162" s="52">
        <v>1</v>
      </c>
      <c r="Q162" s="18"/>
      <c r="R162" s="94"/>
      <c r="S162" s="16"/>
      <c r="T162" s="20"/>
      <c r="U162" s="21"/>
      <c r="V162" s="22"/>
      <c r="W162" s="15"/>
      <c r="X162" s="16"/>
      <c r="Y162" s="20"/>
      <c r="Z162" s="21"/>
      <c r="AA162" s="22"/>
      <c r="AB162" s="14"/>
      <c r="AC162" s="16"/>
      <c r="AD162" s="16"/>
      <c r="AE162" s="19"/>
      <c r="AF162" s="22"/>
      <c r="AG162" s="51"/>
      <c r="AH162" s="51"/>
      <c r="AI162" s="51"/>
      <c r="AJ162" s="95"/>
      <c r="AK162" s="22"/>
      <c r="AL162" s="16"/>
      <c r="AM162" s="20"/>
      <c r="AN162" s="21"/>
    </row>
    <row r="163" spans="2:40" s="146" customFormat="1" ht="102" x14ac:dyDescent="0.25">
      <c r="B163" s="23" t="s">
        <v>409</v>
      </c>
      <c r="C163" s="149" t="s">
        <v>881</v>
      </c>
      <c r="D163" s="24" t="s">
        <v>410</v>
      </c>
      <c r="E163" s="39"/>
      <c r="F163" s="16" t="s">
        <v>714</v>
      </c>
      <c r="G163" s="213" t="s">
        <v>630</v>
      </c>
      <c r="H163" s="46" t="s">
        <v>631</v>
      </c>
      <c r="I163" s="45">
        <v>170</v>
      </c>
      <c r="J163" s="45">
        <v>200</v>
      </c>
      <c r="K163" s="50">
        <v>422</v>
      </c>
      <c r="L163" s="106" t="s">
        <v>647</v>
      </c>
      <c r="M163" s="36" t="s">
        <v>648</v>
      </c>
      <c r="N163" s="35">
        <v>1</v>
      </c>
      <c r="O163" s="40">
        <v>2</v>
      </c>
      <c r="P163" s="52">
        <v>2</v>
      </c>
      <c r="Q163" s="18"/>
      <c r="R163" s="94"/>
      <c r="S163" s="16"/>
      <c r="T163" s="20"/>
      <c r="U163" s="21"/>
      <c r="V163" s="22"/>
      <c r="W163" s="15"/>
      <c r="X163" s="16"/>
      <c r="Y163" s="20"/>
      <c r="Z163" s="21"/>
      <c r="AA163" s="22"/>
      <c r="AB163" s="14"/>
      <c r="AC163" s="16"/>
      <c r="AD163" s="16"/>
      <c r="AE163" s="19"/>
      <c r="AF163" s="22"/>
      <c r="AG163" s="51"/>
      <c r="AH163" s="51"/>
      <c r="AI163" s="51"/>
      <c r="AJ163" s="95"/>
      <c r="AK163" s="22"/>
      <c r="AL163" s="16"/>
      <c r="AM163" s="20"/>
      <c r="AN163" s="21"/>
    </row>
    <row r="164" spans="2:40" s="146" customFormat="1" ht="102" x14ac:dyDescent="0.25">
      <c r="B164" s="191" t="s">
        <v>411</v>
      </c>
      <c r="C164" s="149" t="s">
        <v>882</v>
      </c>
      <c r="D164" s="180" t="s">
        <v>412</v>
      </c>
      <c r="E164" s="39"/>
      <c r="F164" s="16" t="s">
        <v>715</v>
      </c>
      <c r="G164" s="74" t="s">
        <v>630</v>
      </c>
      <c r="H164" s="36" t="s">
        <v>631</v>
      </c>
      <c r="I164" s="35">
        <v>350</v>
      </c>
      <c r="J164" s="35">
        <v>350</v>
      </c>
      <c r="K164" s="50" t="s">
        <v>559</v>
      </c>
      <c r="L164" s="106" t="s">
        <v>647</v>
      </c>
      <c r="M164" s="36" t="s">
        <v>648</v>
      </c>
      <c r="N164" s="35">
        <v>1</v>
      </c>
      <c r="O164" s="40">
        <v>1</v>
      </c>
      <c r="P164" s="52" t="s">
        <v>559</v>
      </c>
      <c r="Q164" s="18"/>
      <c r="R164" s="94"/>
      <c r="S164" s="16"/>
      <c r="T164" s="20"/>
      <c r="U164" s="21"/>
      <c r="V164" s="22"/>
      <c r="W164" s="15"/>
      <c r="X164" s="16"/>
      <c r="Y164" s="20"/>
      <c r="Z164" s="21"/>
      <c r="AA164" s="22"/>
      <c r="AB164" s="14"/>
      <c r="AC164" s="16"/>
      <c r="AD164" s="16"/>
      <c r="AE164" s="19"/>
      <c r="AF164" s="22"/>
      <c r="AG164" s="51"/>
      <c r="AH164" s="51"/>
      <c r="AI164" s="51"/>
      <c r="AJ164" s="95"/>
      <c r="AK164" s="22"/>
      <c r="AL164" s="16"/>
      <c r="AM164" s="20"/>
      <c r="AN164" s="21"/>
    </row>
    <row r="165" spans="2:40" s="146" customFormat="1" ht="76.5" x14ac:dyDescent="0.25">
      <c r="B165" s="191" t="s">
        <v>1006</v>
      </c>
      <c r="C165" s="147" t="s">
        <v>1007</v>
      </c>
      <c r="D165" s="153" t="s">
        <v>1008</v>
      </c>
      <c r="E165" s="145" t="s">
        <v>246</v>
      </c>
      <c r="F165" s="16"/>
      <c r="G165" s="74"/>
      <c r="H165" s="36"/>
      <c r="I165" s="35"/>
      <c r="J165" s="35"/>
      <c r="K165" s="50"/>
      <c r="L165" s="74"/>
      <c r="M165" s="36"/>
      <c r="N165" s="35"/>
      <c r="O165" s="100"/>
      <c r="P165" s="50"/>
      <c r="Q165" s="97"/>
      <c r="R165" s="94"/>
      <c r="S165" s="14"/>
      <c r="T165" s="15"/>
      <c r="U165" s="21"/>
      <c r="V165" s="51"/>
      <c r="W165" s="15"/>
      <c r="X165" s="14"/>
      <c r="Y165" s="15"/>
      <c r="Z165" s="21"/>
      <c r="AA165" s="51"/>
      <c r="AB165" s="14"/>
      <c r="AC165" s="14"/>
      <c r="AD165" s="14"/>
      <c r="AE165" s="19"/>
      <c r="AF165" s="51"/>
      <c r="AG165" s="15"/>
      <c r="AH165" s="15"/>
      <c r="AI165" s="15"/>
      <c r="AJ165" s="21"/>
      <c r="AK165" s="51"/>
      <c r="AL165" s="14"/>
      <c r="AM165" s="15"/>
      <c r="AN165" s="21"/>
    </row>
    <row r="166" spans="2:40" s="146" customFormat="1" ht="72" x14ac:dyDescent="0.25">
      <c r="B166" s="191" t="s">
        <v>1009</v>
      </c>
      <c r="C166" s="147" t="s">
        <v>1010</v>
      </c>
      <c r="D166" s="181" t="s">
        <v>1011</v>
      </c>
      <c r="E166" s="147" t="s">
        <v>999</v>
      </c>
      <c r="F166" s="16"/>
      <c r="G166" s="74"/>
      <c r="H166" s="36"/>
      <c r="I166" s="35"/>
      <c r="J166" s="35"/>
      <c r="K166" s="50"/>
      <c r="L166" s="74"/>
      <c r="M166" s="36"/>
      <c r="N166" s="35"/>
      <c r="O166" s="100"/>
      <c r="P166" s="50"/>
      <c r="Q166" s="97"/>
      <c r="R166" s="94"/>
      <c r="S166" s="14"/>
      <c r="T166" s="15"/>
      <c r="U166" s="21"/>
      <c r="V166" s="51"/>
      <c r="W166" s="15"/>
      <c r="X166" s="14"/>
      <c r="Y166" s="15"/>
      <c r="Z166" s="21"/>
      <c r="AA166" s="51"/>
      <c r="AB166" s="14"/>
      <c r="AC166" s="14"/>
      <c r="AD166" s="14"/>
      <c r="AE166" s="19"/>
      <c r="AF166" s="51"/>
      <c r="AG166" s="15"/>
      <c r="AH166" s="15"/>
      <c r="AI166" s="15"/>
      <c r="AJ166" s="21"/>
      <c r="AK166" s="51"/>
      <c r="AL166" s="14"/>
      <c r="AM166" s="15"/>
      <c r="AN166" s="21"/>
    </row>
    <row r="167" spans="2:40" s="75" customFormat="1" x14ac:dyDescent="0.25">
      <c r="B167" s="122" t="s">
        <v>413</v>
      </c>
      <c r="C167" s="290" t="s">
        <v>415</v>
      </c>
      <c r="D167" s="291"/>
      <c r="E167" s="291"/>
      <c r="F167" s="291"/>
      <c r="G167" s="291"/>
      <c r="H167" s="291"/>
      <c r="I167" s="291"/>
      <c r="J167" s="291"/>
      <c r="K167" s="291"/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  <c r="AM167" s="291"/>
      <c r="AN167" s="292"/>
    </row>
    <row r="168" spans="2:40" s="75" customFormat="1" x14ac:dyDescent="0.25">
      <c r="B168" s="123" t="s">
        <v>414</v>
      </c>
      <c r="C168" s="293" t="s">
        <v>416</v>
      </c>
      <c r="D168" s="294"/>
      <c r="E168" s="294"/>
      <c r="F168" s="294"/>
      <c r="G168" s="294"/>
      <c r="H168" s="294"/>
      <c r="I168" s="294"/>
      <c r="J168" s="294"/>
      <c r="K168" s="294"/>
      <c r="L168" s="294"/>
      <c r="M168" s="294"/>
      <c r="N168" s="294"/>
      <c r="O168" s="294"/>
      <c r="P168" s="294"/>
      <c r="Q168" s="294"/>
      <c r="R168" s="294"/>
      <c r="S168" s="294"/>
      <c r="T168" s="294"/>
      <c r="U168" s="294"/>
      <c r="V168" s="294"/>
      <c r="W168" s="294"/>
      <c r="X168" s="294"/>
      <c r="Y168" s="294"/>
      <c r="Z168" s="294"/>
      <c r="AA168" s="294"/>
      <c r="AB168" s="294"/>
      <c r="AC168" s="294"/>
      <c r="AD168" s="294"/>
      <c r="AE168" s="294"/>
      <c r="AF168" s="294"/>
      <c r="AG168" s="294"/>
      <c r="AH168" s="294"/>
      <c r="AI168" s="294"/>
      <c r="AJ168" s="294"/>
      <c r="AK168" s="294"/>
      <c r="AL168" s="294"/>
      <c r="AM168" s="294"/>
      <c r="AN168" s="295"/>
    </row>
    <row r="169" spans="2:40" s="146" customFormat="1" ht="165.75" x14ac:dyDescent="0.25">
      <c r="B169" s="23" t="s">
        <v>417</v>
      </c>
      <c r="C169" s="149" t="s">
        <v>890</v>
      </c>
      <c r="D169" s="145" t="s">
        <v>418</v>
      </c>
      <c r="E169" s="39"/>
      <c r="F169" s="16" t="s">
        <v>716</v>
      </c>
      <c r="G169" s="74" t="s">
        <v>649</v>
      </c>
      <c r="H169" s="36" t="s">
        <v>650</v>
      </c>
      <c r="I169" s="35">
        <v>3400</v>
      </c>
      <c r="J169" s="40" t="s">
        <v>1071</v>
      </c>
      <c r="K169" s="59" t="s">
        <v>1070</v>
      </c>
      <c r="L169" s="18"/>
      <c r="M169" s="14"/>
      <c r="N169" s="40"/>
      <c r="O169" s="16"/>
      <c r="P169" s="19"/>
      <c r="Q169" s="18"/>
      <c r="R169" s="94"/>
      <c r="S169" s="16"/>
      <c r="T169" s="20"/>
      <c r="U169" s="21"/>
      <c r="V169" s="22"/>
      <c r="W169" s="15"/>
      <c r="X169" s="16"/>
      <c r="Y169" s="20"/>
      <c r="Z169" s="21"/>
      <c r="AA169" s="22"/>
      <c r="AB169" s="14"/>
      <c r="AC169" s="16"/>
      <c r="AD169" s="16"/>
      <c r="AE169" s="19"/>
      <c r="AF169" s="22"/>
      <c r="AG169" s="51"/>
      <c r="AH169" s="51"/>
      <c r="AI169" s="51"/>
      <c r="AJ169" s="95"/>
      <c r="AK169" s="22"/>
      <c r="AL169" s="16"/>
      <c r="AM169" s="20"/>
      <c r="AN169" s="21"/>
    </row>
    <row r="170" spans="2:40" s="146" customFormat="1" ht="165.75" x14ac:dyDescent="0.25">
      <c r="B170" s="191" t="s">
        <v>420</v>
      </c>
      <c r="C170" s="149" t="s">
        <v>891</v>
      </c>
      <c r="D170" s="145" t="s">
        <v>421</v>
      </c>
      <c r="E170" s="39"/>
      <c r="F170" s="16" t="s">
        <v>717</v>
      </c>
      <c r="G170" s="74" t="s">
        <v>649</v>
      </c>
      <c r="H170" s="36" t="s">
        <v>650</v>
      </c>
      <c r="I170" s="35">
        <v>1200</v>
      </c>
      <c r="J170" s="40">
        <v>1200</v>
      </c>
      <c r="K170" s="59" t="s">
        <v>1072</v>
      </c>
      <c r="L170" s="18"/>
      <c r="M170" s="14"/>
      <c r="N170" s="40"/>
      <c r="O170" s="16"/>
      <c r="P170" s="19"/>
      <c r="Q170" s="18"/>
      <c r="R170" s="94"/>
      <c r="S170" s="16"/>
      <c r="T170" s="20"/>
      <c r="U170" s="21"/>
      <c r="V170" s="22"/>
      <c r="W170" s="15"/>
      <c r="X170" s="16"/>
      <c r="Y170" s="20"/>
      <c r="Z170" s="21"/>
      <c r="AA170" s="22"/>
      <c r="AB170" s="14"/>
      <c r="AC170" s="16"/>
      <c r="AD170" s="16"/>
      <c r="AE170" s="19"/>
      <c r="AF170" s="22"/>
      <c r="AG170" s="51"/>
      <c r="AH170" s="51"/>
      <c r="AI170" s="51"/>
      <c r="AJ170" s="95"/>
      <c r="AK170" s="22"/>
      <c r="AL170" s="16"/>
      <c r="AM170" s="20"/>
      <c r="AN170" s="21"/>
    </row>
    <row r="171" spans="2:40" s="146" customFormat="1" ht="165.75" x14ac:dyDescent="0.25">
      <c r="B171" s="191" t="s">
        <v>423</v>
      </c>
      <c r="C171" s="149" t="s">
        <v>892</v>
      </c>
      <c r="D171" s="145" t="s">
        <v>424</v>
      </c>
      <c r="E171" s="39"/>
      <c r="F171" s="16" t="s">
        <v>718</v>
      </c>
      <c r="G171" s="74" t="s">
        <v>649</v>
      </c>
      <c r="H171" s="36" t="s">
        <v>650</v>
      </c>
      <c r="I171" s="35">
        <v>800</v>
      </c>
      <c r="J171" s="40">
        <v>800</v>
      </c>
      <c r="K171" s="59">
        <v>796</v>
      </c>
      <c r="L171" s="18"/>
      <c r="M171" s="14"/>
      <c r="N171" s="40"/>
      <c r="O171" s="16"/>
      <c r="P171" s="19"/>
      <c r="Q171" s="18"/>
      <c r="R171" s="94"/>
      <c r="S171" s="16"/>
      <c r="T171" s="20"/>
      <c r="U171" s="21"/>
      <c r="V171" s="22"/>
      <c r="W171" s="15"/>
      <c r="X171" s="16"/>
      <c r="Y171" s="20"/>
      <c r="Z171" s="21"/>
      <c r="AA171" s="22"/>
      <c r="AB171" s="14"/>
      <c r="AC171" s="16"/>
      <c r="AD171" s="16"/>
      <c r="AE171" s="19"/>
      <c r="AF171" s="22"/>
      <c r="AG171" s="51"/>
      <c r="AH171" s="51"/>
      <c r="AI171" s="51"/>
      <c r="AJ171" s="95"/>
      <c r="AK171" s="22"/>
      <c r="AL171" s="16"/>
      <c r="AM171" s="20"/>
      <c r="AN171" s="21"/>
    </row>
    <row r="172" spans="2:40" s="146" customFormat="1" ht="165.75" x14ac:dyDescent="0.25">
      <c r="B172" s="191" t="s">
        <v>426</v>
      </c>
      <c r="C172" s="149" t="s">
        <v>893</v>
      </c>
      <c r="D172" s="145" t="s">
        <v>427</v>
      </c>
      <c r="E172" s="39"/>
      <c r="F172" s="16" t="s">
        <v>719</v>
      </c>
      <c r="G172" s="74" t="s">
        <v>649</v>
      </c>
      <c r="H172" s="36" t="s">
        <v>650</v>
      </c>
      <c r="I172" s="35">
        <v>126</v>
      </c>
      <c r="J172" s="40">
        <v>126</v>
      </c>
      <c r="K172" s="59">
        <v>198</v>
      </c>
      <c r="L172" s="18"/>
      <c r="M172" s="14"/>
      <c r="N172" s="40"/>
      <c r="O172" s="16"/>
      <c r="P172" s="19"/>
      <c r="Q172" s="18"/>
      <c r="R172" s="94"/>
      <c r="S172" s="16"/>
      <c r="T172" s="20"/>
      <c r="U172" s="21"/>
      <c r="V172" s="22"/>
      <c r="W172" s="15"/>
      <c r="X172" s="16"/>
      <c r="Y172" s="20"/>
      <c r="Z172" s="21"/>
      <c r="AA172" s="22"/>
      <c r="AB172" s="14"/>
      <c r="AC172" s="16"/>
      <c r="AD172" s="16"/>
      <c r="AE172" s="19"/>
      <c r="AF172" s="22"/>
      <c r="AG172" s="51"/>
      <c r="AH172" s="51"/>
      <c r="AI172" s="51"/>
      <c r="AJ172" s="95"/>
      <c r="AK172" s="22"/>
      <c r="AL172" s="16"/>
      <c r="AM172" s="20"/>
      <c r="AN172" s="21"/>
    </row>
    <row r="173" spans="2:40" s="146" customFormat="1" ht="165.75" x14ac:dyDescent="0.25">
      <c r="B173" s="23" t="s">
        <v>428</v>
      </c>
      <c r="C173" s="149" t="s">
        <v>894</v>
      </c>
      <c r="D173" s="145" t="s">
        <v>429</v>
      </c>
      <c r="E173" s="39"/>
      <c r="F173" s="16" t="s">
        <v>720</v>
      </c>
      <c r="G173" s="74" t="s">
        <v>649</v>
      </c>
      <c r="H173" s="36" t="s">
        <v>650</v>
      </c>
      <c r="I173" s="45">
        <v>1000</v>
      </c>
      <c r="J173" s="40">
        <v>1000</v>
      </c>
      <c r="K173" s="59" t="s">
        <v>1073</v>
      </c>
      <c r="L173" s="18"/>
      <c r="M173" s="14"/>
      <c r="N173" s="40"/>
      <c r="O173" s="16"/>
      <c r="P173" s="19"/>
      <c r="Q173" s="18"/>
      <c r="R173" s="94"/>
      <c r="S173" s="16"/>
      <c r="T173" s="20"/>
      <c r="U173" s="21"/>
      <c r="V173" s="22"/>
      <c r="W173" s="15"/>
      <c r="X173" s="16"/>
      <c r="Y173" s="20"/>
      <c r="Z173" s="21"/>
      <c r="AA173" s="22"/>
      <c r="AB173" s="14"/>
      <c r="AC173" s="16"/>
      <c r="AD173" s="16"/>
      <c r="AE173" s="19"/>
      <c r="AF173" s="22"/>
      <c r="AG173" s="51"/>
      <c r="AH173" s="51"/>
      <c r="AI173" s="51"/>
      <c r="AJ173" s="95"/>
      <c r="AK173" s="22"/>
      <c r="AL173" s="16"/>
      <c r="AM173" s="20"/>
      <c r="AN173" s="21"/>
    </row>
    <row r="174" spans="2:40" s="146" customFormat="1" ht="165.75" x14ac:dyDescent="0.25">
      <c r="B174" s="191" t="s">
        <v>431</v>
      </c>
      <c r="C174" s="149" t="s">
        <v>895</v>
      </c>
      <c r="D174" s="145" t="s">
        <v>432</v>
      </c>
      <c r="E174" s="39"/>
      <c r="F174" s="16" t="s">
        <v>721</v>
      </c>
      <c r="G174" s="74" t="s">
        <v>649</v>
      </c>
      <c r="H174" s="36" t="s">
        <v>650</v>
      </c>
      <c r="I174" s="35">
        <v>600</v>
      </c>
      <c r="J174" s="40">
        <v>600</v>
      </c>
      <c r="K174" s="59">
        <v>894</v>
      </c>
      <c r="L174" s="18"/>
      <c r="M174" s="14"/>
      <c r="N174" s="40"/>
      <c r="O174" s="16"/>
      <c r="P174" s="19"/>
      <c r="Q174" s="18"/>
      <c r="R174" s="94"/>
      <c r="S174" s="16"/>
      <c r="T174" s="20"/>
      <c r="U174" s="21"/>
      <c r="V174" s="22"/>
      <c r="W174" s="15"/>
      <c r="X174" s="16"/>
      <c r="Y174" s="20"/>
      <c r="Z174" s="21"/>
      <c r="AA174" s="22"/>
      <c r="AB174" s="14"/>
      <c r="AC174" s="16"/>
      <c r="AD174" s="16"/>
      <c r="AE174" s="19"/>
      <c r="AF174" s="22"/>
      <c r="AG174" s="51"/>
      <c r="AH174" s="51"/>
      <c r="AI174" s="51"/>
      <c r="AJ174" s="95"/>
      <c r="AK174" s="22"/>
      <c r="AL174" s="16"/>
      <c r="AM174" s="20"/>
      <c r="AN174" s="21"/>
    </row>
    <row r="175" spans="2:40" s="146" customFormat="1" ht="165.75" x14ac:dyDescent="0.25">
      <c r="B175" s="191" t="s">
        <v>434</v>
      </c>
      <c r="C175" s="149" t="s">
        <v>896</v>
      </c>
      <c r="D175" s="145" t="s">
        <v>435</v>
      </c>
      <c r="E175" s="39"/>
      <c r="F175" s="16" t="s">
        <v>722</v>
      </c>
      <c r="G175" s="74" t="s">
        <v>649</v>
      </c>
      <c r="H175" s="36" t="s">
        <v>650</v>
      </c>
      <c r="I175" s="35">
        <v>1358</v>
      </c>
      <c r="J175" s="40">
        <v>2140</v>
      </c>
      <c r="K175" s="59">
        <v>1319</v>
      </c>
      <c r="L175" s="18"/>
      <c r="M175" s="14"/>
      <c r="N175" s="40"/>
      <c r="O175" s="16"/>
      <c r="P175" s="19"/>
      <c r="Q175" s="18"/>
      <c r="R175" s="94"/>
      <c r="S175" s="16"/>
      <c r="T175" s="20"/>
      <c r="U175" s="21"/>
      <c r="V175" s="22"/>
      <c r="W175" s="15"/>
      <c r="X175" s="16"/>
      <c r="Y175" s="20"/>
      <c r="Z175" s="21"/>
      <c r="AA175" s="22"/>
      <c r="AB175" s="14"/>
      <c r="AC175" s="16"/>
      <c r="AD175" s="16"/>
      <c r="AE175" s="19"/>
      <c r="AF175" s="22"/>
      <c r="AG175" s="51"/>
      <c r="AH175" s="51"/>
      <c r="AI175" s="51"/>
      <c r="AJ175" s="95"/>
      <c r="AK175" s="22"/>
      <c r="AL175" s="16"/>
      <c r="AM175" s="20"/>
      <c r="AN175" s="21"/>
    </row>
    <row r="176" spans="2:40" s="75" customFormat="1" x14ac:dyDescent="0.25">
      <c r="B176" s="123" t="s">
        <v>437</v>
      </c>
      <c r="C176" s="293" t="s">
        <v>438</v>
      </c>
      <c r="D176" s="294"/>
      <c r="E176" s="294"/>
      <c r="F176" s="294"/>
      <c r="G176" s="294"/>
      <c r="H176" s="294"/>
      <c r="I176" s="294"/>
      <c r="J176" s="294"/>
      <c r="K176" s="294"/>
      <c r="L176" s="294"/>
      <c r="M176" s="294"/>
      <c r="N176" s="294"/>
      <c r="O176" s="294"/>
      <c r="P176" s="294"/>
      <c r="Q176" s="294"/>
      <c r="R176" s="294"/>
      <c r="S176" s="294"/>
      <c r="T176" s="294"/>
      <c r="U176" s="294"/>
      <c r="V176" s="294"/>
      <c r="W176" s="294"/>
      <c r="X176" s="294"/>
      <c r="Y176" s="294"/>
      <c r="Z176" s="294"/>
      <c r="AA176" s="294"/>
      <c r="AB176" s="294"/>
      <c r="AC176" s="294"/>
      <c r="AD176" s="294"/>
      <c r="AE176" s="294"/>
      <c r="AF176" s="294"/>
      <c r="AG176" s="294"/>
      <c r="AH176" s="294"/>
      <c r="AI176" s="294"/>
      <c r="AJ176" s="294"/>
      <c r="AK176" s="294"/>
      <c r="AL176" s="294"/>
      <c r="AM176" s="294"/>
      <c r="AN176" s="295"/>
    </row>
    <row r="177" spans="2:40" s="146" customFormat="1" ht="165.75" x14ac:dyDescent="0.25">
      <c r="B177" s="23" t="s">
        <v>439</v>
      </c>
      <c r="C177" s="149" t="s">
        <v>897</v>
      </c>
      <c r="D177" s="145" t="s">
        <v>440</v>
      </c>
      <c r="E177" s="39"/>
      <c r="F177" s="16" t="s">
        <v>723</v>
      </c>
      <c r="G177" s="74" t="s">
        <v>651</v>
      </c>
      <c r="H177" s="36" t="s">
        <v>652</v>
      </c>
      <c r="I177" s="40">
        <v>76</v>
      </c>
      <c r="J177" s="40">
        <v>145</v>
      </c>
      <c r="K177" s="59">
        <v>7</v>
      </c>
      <c r="L177" s="18"/>
      <c r="M177" s="14"/>
      <c r="N177" s="40"/>
      <c r="O177" s="16"/>
      <c r="P177" s="19"/>
      <c r="Q177" s="18"/>
      <c r="R177" s="94"/>
      <c r="S177" s="16"/>
      <c r="T177" s="20"/>
      <c r="U177" s="21"/>
      <c r="V177" s="22"/>
      <c r="W177" s="15"/>
      <c r="X177" s="16"/>
      <c r="Y177" s="20"/>
      <c r="Z177" s="21"/>
      <c r="AA177" s="22"/>
      <c r="AB177" s="14"/>
      <c r="AC177" s="16"/>
      <c r="AD177" s="16"/>
      <c r="AE177" s="19"/>
      <c r="AF177" s="22"/>
      <c r="AG177" s="51"/>
      <c r="AH177" s="51"/>
      <c r="AI177" s="51"/>
      <c r="AJ177" s="95"/>
      <c r="AK177" s="22"/>
      <c r="AL177" s="16"/>
      <c r="AM177" s="20"/>
      <c r="AN177" s="21"/>
    </row>
    <row r="178" spans="2:40" s="146" customFormat="1" ht="165.75" x14ac:dyDescent="0.25">
      <c r="B178" s="191" t="s">
        <v>441</v>
      </c>
      <c r="C178" s="149" t="s">
        <v>898</v>
      </c>
      <c r="D178" s="145" t="s">
        <v>442</v>
      </c>
      <c r="E178" s="39"/>
      <c r="F178" s="16" t="s">
        <v>724</v>
      </c>
      <c r="G178" s="74" t="s">
        <v>651</v>
      </c>
      <c r="H178" s="36" t="s">
        <v>652</v>
      </c>
      <c r="I178" s="40">
        <v>24</v>
      </c>
      <c r="J178" s="40">
        <v>42</v>
      </c>
      <c r="K178" s="59">
        <v>18</v>
      </c>
      <c r="L178" s="18"/>
      <c r="M178" s="14"/>
      <c r="N178" s="40"/>
      <c r="O178" s="16"/>
      <c r="P178" s="19"/>
      <c r="Q178" s="18"/>
      <c r="R178" s="94"/>
      <c r="S178" s="16"/>
      <c r="T178" s="20"/>
      <c r="U178" s="21"/>
      <c r="V178" s="22"/>
      <c r="W178" s="15"/>
      <c r="X178" s="16"/>
      <c r="Y178" s="20"/>
      <c r="Z178" s="21"/>
      <c r="AA178" s="22"/>
      <c r="AB178" s="14"/>
      <c r="AC178" s="16"/>
      <c r="AD178" s="16"/>
      <c r="AE178" s="19"/>
      <c r="AF178" s="22"/>
      <c r="AG178" s="51"/>
      <c r="AH178" s="51"/>
      <c r="AI178" s="51"/>
      <c r="AJ178" s="95"/>
      <c r="AK178" s="22"/>
      <c r="AL178" s="16"/>
      <c r="AM178" s="20"/>
      <c r="AN178" s="21"/>
    </row>
    <row r="179" spans="2:40" s="146" customFormat="1" ht="165.75" x14ac:dyDescent="0.25">
      <c r="B179" s="191" t="s">
        <v>443</v>
      </c>
      <c r="C179" s="149" t="s">
        <v>899</v>
      </c>
      <c r="D179" s="145" t="s">
        <v>444</v>
      </c>
      <c r="E179" s="39"/>
      <c r="F179" s="16" t="s">
        <v>725</v>
      </c>
      <c r="G179" s="74" t="s">
        <v>651</v>
      </c>
      <c r="H179" s="36" t="s">
        <v>652</v>
      </c>
      <c r="I179" s="40">
        <v>18</v>
      </c>
      <c r="J179" s="40">
        <v>31</v>
      </c>
      <c r="K179" s="59">
        <v>18</v>
      </c>
      <c r="L179" s="18"/>
      <c r="M179" s="14"/>
      <c r="N179" s="40"/>
      <c r="O179" s="16"/>
      <c r="P179" s="19"/>
      <c r="Q179" s="18"/>
      <c r="R179" s="94"/>
      <c r="S179" s="16"/>
      <c r="T179" s="20"/>
      <c r="U179" s="21"/>
      <c r="V179" s="22"/>
      <c r="W179" s="15"/>
      <c r="X179" s="16"/>
      <c r="Y179" s="20"/>
      <c r="Z179" s="21"/>
      <c r="AA179" s="22"/>
      <c r="AB179" s="14"/>
      <c r="AC179" s="16"/>
      <c r="AD179" s="16"/>
      <c r="AE179" s="19"/>
      <c r="AF179" s="22"/>
      <c r="AG179" s="51"/>
      <c r="AH179" s="51"/>
      <c r="AI179" s="51"/>
      <c r="AJ179" s="95"/>
      <c r="AK179" s="22"/>
      <c r="AL179" s="16"/>
      <c r="AM179" s="20"/>
      <c r="AN179" s="21"/>
    </row>
    <row r="180" spans="2:40" s="146" customFormat="1" ht="165.75" x14ac:dyDescent="0.25">
      <c r="B180" s="191" t="s">
        <v>445</v>
      </c>
      <c r="C180" s="149" t="s">
        <v>900</v>
      </c>
      <c r="D180" s="145" t="s">
        <v>446</v>
      </c>
      <c r="E180" s="82"/>
      <c r="F180" s="16" t="s">
        <v>726</v>
      </c>
      <c r="G180" s="74" t="s">
        <v>651</v>
      </c>
      <c r="H180" s="36" t="s">
        <v>652</v>
      </c>
      <c r="I180" s="40">
        <v>11</v>
      </c>
      <c r="J180" s="40">
        <v>11</v>
      </c>
      <c r="K180" s="52">
        <v>1</v>
      </c>
      <c r="L180" s="18"/>
      <c r="M180" s="14"/>
      <c r="N180" s="40"/>
      <c r="O180" s="16"/>
      <c r="P180" s="19"/>
      <c r="Q180" s="18"/>
      <c r="R180" s="94"/>
      <c r="S180" s="16"/>
      <c r="T180" s="20"/>
      <c r="U180" s="21"/>
      <c r="V180" s="22"/>
      <c r="W180" s="15"/>
      <c r="X180" s="16"/>
      <c r="Y180" s="20"/>
      <c r="Z180" s="21"/>
      <c r="AA180" s="22"/>
      <c r="AB180" s="14"/>
      <c r="AC180" s="16"/>
      <c r="AD180" s="16"/>
      <c r="AE180" s="19"/>
      <c r="AF180" s="22"/>
      <c r="AG180" s="51"/>
      <c r="AH180" s="51"/>
      <c r="AI180" s="51"/>
      <c r="AJ180" s="95"/>
      <c r="AK180" s="22"/>
      <c r="AL180" s="16"/>
      <c r="AM180" s="20"/>
      <c r="AN180" s="21"/>
    </row>
    <row r="181" spans="2:40" s="146" customFormat="1" ht="165.75" x14ac:dyDescent="0.25">
      <c r="B181" s="23" t="s">
        <v>447</v>
      </c>
      <c r="C181" s="149" t="s">
        <v>901</v>
      </c>
      <c r="D181" s="145" t="s">
        <v>448</v>
      </c>
      <c r="E181" s="82"/>
      <c r="F181" s="16" t="s">
        <v>727</v>
      </c>
      <c r="G181" s="74" t="s">
        <v>651</v>
      </c>
      <c r="H181" s="36" t="s">
        <v>652</v>
      </c>
      <c r="I181" s="40">
        <v>46</v>
      </c>
      <c r="J181" s="40">
        <v>55</v>
      </c>
      <c r="K181" s="52">
        <v>25</v>
      </c>
      <c r="L181" s="18"/>
      <c r="M181" s="14"/>
      <c r="N181" s="40"/>
      <c r="O181" s="16"/>
      <c r="P181" s="19"/>
      <c r="Q181" s="18"/>
      <c r="R181" s="94"/>
      <c r="S181" s="16"/>
      <c r="T181" s="20"/>
      <c r="U181" s="21"/>
      <c r="V181" s="22"/>
      <c r="W181" s="15"/>
      <c r="X181" s="16"/>
      <c r="Y181" s="20"/>
      <c r="Z181" s="21"/>
      <c r="AA181" s="22"/>
      <c r="AB181" s="14"/>
      <c r="AC181" s="16"/>
      <c r="AD181" s="16"/>
      <c r="AE181" s="19"/>
      <c r="AF181" s="22"/>
      <c r="AG181" s="51"/>
      <c r="AH181" s="51"/>
      <c r="AI181" s="51"/>
      <c r="AJ181" s="95"/>
      <c r="AK181" s="22"/>
      <c r="AL181" s="16"/>
      <c r="AM181" s="20"/>
      <c r="AN181" s="21"/>
    </row>
    <row r="182" spans="2:40" s="75" customFormat="1" x14ac:dyDescent="0.25">
      <c r="B182" s="122" t="s">
        <v>454</v>
      </c>
      <c r="C182" s="293" t="s">
        <v>455</v>
      </c>
      <c r="D182" s="294"/>
      <c r="E182" s="294"/>
      <c r="F182" s="294"/>
      <c r="G182" s="294"/>
      <c r="H182" s="294"/>
      <c r="I182" s="294"/>
      <c r="J182" s="294"/>
      <c r="K182" s="294"/>
      <c r="L182" s="294"/>
      <c r="M182" s="294"/>
      <c r="N182" s="294"/>
      <c r="O182" s="294"/>
      <c r="P182" s="294"/>
      <c r="Q182" s="294"/>
      <c r="R182" s="294"/>
      <c r="S182" s="294"/>
      <c r="T182" s="294"/>
      <c r="U182" s="294"/>
      <c r="V182" s="294"/>
      <c r="W182" s="294"/>
      <c r="X182" s="294"/>
      <c r="Y182" s="294"/>
      <c r="Z182" s="294"/>
      <c r="AA182" s="294"/>
      <c r="AB182" s="294"/>
      <c r="AC182" s="294"/>
      <c r="AD182" s="294"/>
      <c r="AE182" s="294"/>
      <c r="AF182" s="294"/>
      <c r="AG182" s="294"/>
      <c r="AH182" s="294"/>
      <c r="AI182" s="294"/>
      <c r="AJ182" s="294"/>
      <c r="AK182" s="294"/>
      <c r="AL182" s="294"/>
      <c r="AM182" s="294"/>
      <c r="AN182" s="295"/>
    </row>
    <row r="183" spans="2:40" s="146" customFormat="1" ht="204" x14ac:dyDescent="0.25">
      <c r="B183" s="215" t="s">
        <v>456</v>
      </c>
      <c r="C183" s="211" t="s">
        <v>902</v>
      </c>
      <c r="D183" s="182" t="s">
        <v>457</v>
      </c>
      <c r="E183" s="82"/>
      <c r="F183" s="16" t="s">
        <v>728</v>
      </c>
      <c r="G183" s="74" t="s">
        <v>653</v>
      </c>
      <c r="H183" s="36" t="s">
        <v>654</v>
      </c>
      <c r="I183" s="216">
        <v>1</v>
      </c>
      <c r="J183" s="35">
        <v>1</v>
      </c>
      <c r="K183" s="52">
        <v>0</v>
      </c>
      <c r="L183" s="74" t="s">
        <v>655</v>
      </c>
      <c r="M183" s="36" t="s">
        <v>656</v>
      </c>
      <c r="N183" s="217">
        <v>19934</v>
      </c>
      <c r="O183" s="40">
        <v>19934</v>
      </c>
      <c r="P183" s="52">
        <v>0</v>
      </c>
      <c r="Q183" s="18"/>
      <c r="R183" s="94"/>
      <c r="S183" s="16"/>
      <c r="T183" s="20"/>
      <c r="U183" s="21"/>
      <c r="V183" s="22"/>
      <c r="W183" s="15"/>
      <c r="X183" s="16"/>
      <c r="Y183" s="20"/>
      <c r="Z183" s="21"/>
      <c r="AA183" s="22"/>
      <c r="AB183" s="14"/>
      <c r="AC183" s="16"/>
      <c r="AD183" s="16"/>
      <c r="AE183" s="19"/>
      <c r="AF183" s="22"/>
      <c r="AG183" s="51"/>
      <c r="AH183" s="51"/>
      <c r="AI183" s="51"/>
      <c r="AJ183" s="95"/>
      <c r="AK183" s="22"/>
      <c r="AL183" s="14"/>
      <c r="AM183" s="20"/>
      <c r="AN183" s="21"/>
    </row>
    <row r="184" spans="2:40" s="146" customFormat="1" ht="153" x14ac:dyDescent="0.25">
      <c r="B184" s="215" t="s">
        <v>458</v>
      </c>
      <c r="C184" s="211" t="s">
        <v>903</v>
      </c>
      <c r="D184" s="182" t="s">
        <v>459</v>
      </c>
      <c r="E184" s="82"/>
      <c r="F184" s="16" t="s">
        <v>729</v>
      </c>
      <c r="G184" s="74" t="s">
        <v>653</v>
      </c>
      <c r="H184" s="36" t="s">
        <v>654</v>
      </c>
      <c r="I184" s="216">
        <v>1</v>
      </c>
      <c r="J184" s="35">
        <v>1</v>
      </c>
      <c r="K184" s="52">
        <v>0</v>
      </c>
      <c r="L184" s="74" t="s">
        <v>655</v>
      </c>
      <c r="M184" s="36" t="s">
        <v>656</v>
      </c>
      <c r="N184" s="217">
        <v>20900</v>
      </c>
      <c r="O184" s="40">
        <v>20900</v>
      </c>
      <c r="P184" s="52">
        <v>0</v>
      </c>
      <c r="Q184" s="18"/>
      <c r="R184" s="94"/>
      <c r="S184" s="16"/>
      <c r="T184" s="20"/>
      <c r="U184" s="21"/>
      <c r="V184" s="22"/>
      <c r="W184" s="15"/>
      <c r="X184" s="16"/>
      <c r="Y184" s="20"/>
      <c r="Z184" s="21"/>
      <c r="AA184" s="22"/>
      <c r="AB184" s="14"/>
      <c r="AC184" s="16"/>
      <c r="AD184" s="16"/>
      <c r="AE184" s="19"/>
      <c r="AF184" s="22"/>
      <c r="AG184" s="51"/>
      <c r="AH184" s="51"/>
      <c r="AI184" s="51"/>
      <c r="AJ184" s="95"/>
      <c r="AK184" s="22"/>
      <c r="AL184" s="14"/>
      <c r="AM184" s="20"/>
      <c r="AN184" s="21"/>
    </row>
    <row r="185" spans="2:40" s="146" customFormat="1" ht="216.75" x14ac:dyDescent="0.25">
      <c r="B185" s="215" t="s">
        <v>461</v>
      </c>
      <c r="C185" s="211" t="s">
        <v>904</v>
      </c>
      <c r="D185" s="182" t="s">
        <v>462</v>
      </c>
      <c r="E185" s="82"/>
      <c r="F185" s="16" t="s">
        <v>730</v>
      </c>
      <c r="G185" s="74" t="s">
        <v>653</v>
      </c>
      <c r="H185" s="36" t="s">
        <v>654</v>
      </c>
      <c r="I185" s="216">
        <v>1</v>
      </c>
      <c r="J185" s="35">
        <v>1</v>
      </c>
      <c r="K185" s="35">
        <v>1</v>
      </c>
      <c r="L185" s="74" t="s">
        <v>655</v>
      </c>
      <c r="M185" s="36" t="s">
        <v>656</v>
      </c>
      <c r="N185" s="217">
        <v>4569</v>
      </c>
      <c r="O185" s="40">
        <v>4569</v>
      </c>
      <c r="P185" s="59">
        <v>5333</v>
      </c>
      <c r="Q185" s="18"/>
      <c r="R185" s="94"/>
      <c r="S185" s="16"/>
      <c r="T185" s="20"/>
      <c r="U185" s="21"/>
      <c r="V185" s="22"/>
      <c r="W185" s="15"/>
      <c r="X185" s="16"/>
      <c r="Y185" s="20"/>
      <c r="Z185" s="21"/>
      <c r="AA185" s="22"/>
      <c r="AB185" s="14"/>
      <c r="AC185" s="16"/>
      <c r="AD185" s="16"/>
      <c r="AE185" s="19"/>
      <c r="AF185" s="22"/>
      <c r="AG185" s="51"/>
      <c r="AH185" s="51"/>
      <c r="AI185" s="51"/>
      <c r="AJ185" s="95"/>
      <c r="AK185" s="22"/>
      <c r="AL185" s="14"/>
      <c r="AM185" s="20"/>
      <c r="AN185" s="21"/>
    </row>
    <row r="186" spans="2:40" s="146" customFormat="1" ht="153" x14ac:dyDescent="0.25">
      <c r="B186" s="215" t="s">
        <v>464</v>
      </c>
      <c r="C186" s="211" t="s">
        <v>905</v>
      </c>
      <c r="D186" s="182" t="s">
        <v>465</v>
      </c>
      <c r="E186" s="82"/>
      <c r="F186" s="16" t="s">
        <v>731</v>
      </c>
      <c r="G186" s="74" t="s">
        <v>653</v>
      </c>
      <c r="H186" s="36" t="s">
        <v>654</v>
      </c>
      <c r="I186" s="216">
        <v>1</v>
      </c>
      <c r="J186" s="35">
        <v>1</v>
      </c>
      <c r="K186" s="52">
        <v>1</v>
      </c>
      <c r="L186" s="74" t="s">
        <v>655</v>
      </c>
      <c r="M186" s="36" t="s">
        <v>656</v>
      </c>
      <c r="N186" s="217">
        <v>8200</v>
      </c>
      <c r="O186" s="40">
        <v>9383</v>
      </c>
      <c r="P186" s="52">
        <v>9469</v>
      </c>
      <c r="Q186" s="18"/>
      <c r="R186" s="94"/>
      <c r="S186" s="16"/>
      <c r="T186" s="20"/>
      <c r="U186" s="21"/>
      <c r="V186" s="22"/>
      <c r="W186" s="15"/>
      <c r="X186" s="16"/>
      <c r="Y186" s="20"/>
      <c r="Z186" s="21"/>
      <c r="AA186" s="22"/>
      <c r="AB186" s="14"/>
      <c r="AC186" s="16"/>
      <c r="AD186" s="16"/>
      <c r="AE186" s="19"/>
      <c r="AF186" s="22"/>
      <c r="AG186" s="51"/>
      <c r="AH186" s="51"/>
      <c r="AI186" s="51"/>
      <c r="AJ186" s="95"/>
      <c r="AK186" s="22"/>
      <c r="AL186" s="14"/>
      <c r="AM186" s="20"/>
      <c r="AN186" s="21"/>
    </row>
    <row r="187" spans="2:40" s="146" customFormat="1" ht="191.25" x14ac:dyDescent="0.25">
      <c r="B187" s="215" t="s">
        <v>467</v>
      </c>
      <c r="C187" s="211" t="s">
        <v>906</v>
      </c>
      <c r="D187" s="182" t="s">
        <v>468</v>
      </c>
      <c r="E187" s="82"/>
      <c r="F187" s="16" t="s">
        <v>732</v>
      </c>
      <c r="G187" s="74" t="s">
        <v>653</v>
      </c>
      <c r="H187" s="36" t="s">
        <v>654</v>
      </c>
      <c r="I187" s="106">
        <v>1</v>
      </c>
      <c r="J187" s="106">
        <v>1</v>
      </c>
      <c r="K187" s="52">
        <v>0</v>
      </c>
      <c r="L187" s="74" t="s">
        <v>655</v>
      </c>
      <c r="M187" s="36" t="s">
        <v>657</v>
      </c>
      <c r="N187" s="217">
        <v>6997</v>
      </c>
      <c r="O187" s="40">
        <v>6840</v>
      </c>
      <c r="P187" s="52">
        <v>0</v>
      </c>
      <c r="Q187" s="18"/>
      <c r="R187" s="94"/>
      <c r="S187" s="16"/>
      <c r="T187" s="20"/>
      <c r="U187" s="21"/>
      <c r="V187" s="22"/>
      <c r="W187" s="15"/>
      <c r="X187" s="16"/>
      <c r="Y187" s="20"/>
      <c r="Z187" s="21"/>
      <c r="AA187" s="22"/>
      <c r="AB187" s="14"/>
      <c r="AC187" s="16"/>
      <c r="AD187" s="16"/>
      <c r="AE187" s="19"/>
      <c r="AF187" s="22"/>
      <c r="AG187" s="51"/>
      <c r="AH187" s="51"/>
      <c r="AI187" s="51"/>
      <c r="AJ187" s="95"/>
      <c r="AK187" s="22"/>
      <c r="AL187" s="14"/>
      <c r="AM187" s="20"/>
      <c r="AN187" s="21"/>
    </row>
    <row r="188" spans="2:40" s="146" customFormat="1" ht="153" x14ac:dyDescent="0.25">
      <c r="B188" s="215" t="s">
        <v>470</v>
      </c>
      <c r="C188" s="211" t="s">
        <v>907</v>
      </c>
      <c r="D188" s="182" t="s">
        <v>471</v>
      </c>
      <c r="E188" s="82"/>
      <c r="F188" s="16" t="s">
        <v>733</v>
      </c>
      <c r="G188" s="74" t="s">
        <v>653</v>
      </c>
      <c r="H188" s="36" t="s">
        <v>654</v>
      </c>
      <c r="I188" s="106">
        <v>1</v>
      </c>
      <c r="J188" s="106">
        <v>1</v>
      </c>
      <c r="K188" s="52">
        <v>1</v>
      </c>
      <c r="L188" s="74" t="s">
        <v>655</v>
      </c>
      <c r="M188" s="36" t="s">
        <v>656</v>
      </c>
      <c r="N188" s="218" t="s">
        <v>658</v>
      </c>
      <c r="O188" s="40">
        <v>1200</v>
      </c>
      <c r="P188" s="52">
        <v>1400</v>
      </c>
      <c r="Q188" s="18"/>
      <c r="R188" s="94"/>
      <c r="S188" s="16"/>
      <c r="T188" s="20"/>
      <c r="U188" s="21"/>
      <c r="V188" s="22"/>
      <c r="W188" s="15"/>
      <c r="X188" s="16"/>
      <c r="Y188" s="20"/>
      <c r="Z188" s="21"/>
      <c r="AA188" s="22"/>
      <c r="AB188" s="14"/>
      <c r="AC188" s="16"/>
      <c r="AD188" s="16"/>
      <c r="AE188" s="19"/>
      <c r="AF188" s="22"/>
      <c r="AG188" s="51"/>
      <c r="AH188" s="51"/>
      <c r="AI188" s="51"/>
      <c r="AJ188" s="95"/>
      <c r="AK188" s="22"/>
      <c r="AL188" s="16"/>
      <c r="AM188" s="20"/>
      <c r="AN188" s="21"/>
    </row>
    <row r="189" spans="2:40" s="146" customFormat="1" ht="153" x14ac:dyDescent="0.25">
      <c r="B189" s="215" t="s">
        <v>473</v>
      </c>
      <c r="C189" s="211" t="s">
        <v>908</v>
      </c>
      <c r="D189" s="182" t="s">
        <v>474</v>
      </c>
      <c r="E189" s="82"/>
      <c r="F189" s="16" t="s">
        <v>734</v>
      </c>
      <c r="G189" s="74" t="s">
        <v>653</v>
      </c>
      <c r="H189" s="36" t="s">
        <v>654</v>
      </c>
      <c r="I189" s="106">
        <v>1</v>
      </c>
      <c r="J189" s="106">
        <v>1</v>
      </c>
      <c r="K189" s="35">
        <v>1</v>
      </c>
      <c r="L189" s="74" t="s">
        <v>655</v>
      </c>
      <c r="M189" s="36" t="s">
        <v>656</v>
      </c>
      <c r="N189" s="217">
        <v>497</v>
      </c>
      <c r="O189" s="40">
        <v>527</v>
      </c>
      <c r="P189" s="59">
        <v>560</v>
      </c>
      <c r="Q189" s="18"/>
      <c r="R189" s="94"/>
      <c r="S189" s="16"/>
      <c r="T189" s="20"/>
      <c r="U189" s="21"/>
      <c r="V189" s="22"/>
      <c r="W189" s="15"/>
      <c r="X189" s="16"/>
      <c r="Y189" s="20"/>
      <c r="Z189" s="21"/>
      <c r="AA189" s="22"/>
      <c r="AB189" s="14"/>
      <c r="AC189" s="16"/>
      <c r="AD189" s="16"/>
      <c r="AE189" s="19"/>
      <c r="AF189" s="22"/>
      <c r="AG189" s="51"/>
      <c r="AH189" s="51"/>
      <c r="AI189" s="51"/>
      <c r="AJ189" s="95"/>
      <c r="AK189" s="22"/>
      <c r="AL189" s="16"/>
      <c r="AM189" s="20"/>
      <c r="AN189" s="21"/>
    </row>
    <row r="190" spans="2:40" s="146" customFormat="1" ht="153" x14ac:dyDescent="0.25">
      <c r="B190" s="215" t="s">
        <v>476</v>
      </c>
      <c r="C190" s="211" t="s">
        <v>909</v>
      </c>
      <c r="D190" s="182" t="s">
        <v>477</v>
      </c>
      <c r="E190" s="82"/>
      <c r="F190" s="16" t="s">
        <v>735</v>
      </c>
      <c r="G190" s="74" t="s">
        <v>653</v>
      </c>
      <c r="H190" s="36" t="s">
        <v>654</v>
      </c>
      <c r="I190" s="106">
        <v>1</v>
      </c>
      <c r="J190" s="106">
        <v>1</v>
      </c>
      <c r="K190" s="52">
        <v>1</v>
      </c>
      <c r="L190" s="74"/>
      <c r="M190" s="36"/>
      <c r="N190" s="187"/>
      <c r="O190" s="16"/>
      <c r="P190" s="19"/>
      <c r="Q190" s="18"/>
      <c r="R190" s="94"/>
      <c r="S190" s="16"/>
      <c r="T190" s="20"/>
      <c r="U190" s="21"/>
      <c r="V190" s="22"/>
      <c r="W190" s="15"/>
      <c r="X190" s="16"/>
      <c r="Y190" s="20"/>
      <c r="Z190" s="21"/>
      <c r="AA190" s="22"/>
      <c r="AB190" s="14"/>
      <c r="AC190" s="16"/>
      <c r="AD190" s="16"/>
      <c r="AE190" s="19"/>
      <c r="AF190" s="22"/>
      <c r="AG190" s="51"/>
      <c r="AH190" s="51"/>
      <c r="AI190" s="51"/>
      <c r="AJ190" s="95"/>
      <c r="AK190" s="22"/>
      <c r="AL190" s="16"/>
      <c r="AM190" s="20"/>
      <c r="AN190" s="21"/>
    </row>
    <row r="191" spans="2:40" s="146" customFormat="1" ht="153" x14ac:dyDescent="0.25">
      <c r="B191" s="215" t="s">
        <v>479</v>
      </c>
      <c r="C191" s="211" t="s">
        <v>910</v>
      </c>
      <c r="D191" s="182" t="s">
        <v>480</v>
      </c>
      <c r="E191" s="82"/>
      <c r="F191" s="16" t="s">
        <v>736</v>
      </c>
      <c r="G191" s="74" t="s">
        <v>653</v>
      </c>
      <c r="H191" s="36" t="s">
        <v>654</v>
      </c>
      <c r="I191" s="106">
        <v>1</v>
      </c>
      <c r="J191" s="106">
        <v>1</v>
      </c>
      <c r="K191" s="52">
        <v>0</v>
      </c>
      <c r="L191" s="74" t="s">
        <v>655</v>
      </c>
      <c r="M191" s="36" t="s">
        <v>656</v>
      </c>
      <c r="N191" s="217">
        <v>11388</v>
      </c>
      <c r="O191" s="40">
        <v>13551</v>
      </c>
      <c r="P191" s="52">
        <v>0</v>
      </c>
      <c r="Q191" s="18"/>
      <c r="R191" s="94"/>
      <c r="S191" s="16"/>
      <c r="T191" s="20"/>
      <c r="U191" s="21"/>
      <c r="V191" s="22"/>
      <c r="W191" s="15"/>
      <c r="X191" s="16"/>
      <c r="Y191" s="20"/>
      <c r="Z191" s="21"/>
      <c r="AA191" s="22"/>
      <c r="AB191" s="14"/>
      <c r="AC191" s="16"/>
      <c r="AD191" s="16"/>
      <c r="AE191" s="19"/>
      <c r="AF191" s="22"/>
      <c r="AG191" s="51"/>
      <c r="AH191" s="51"/>
      <c r="AI191" s="51"/>
      <c r="AJ191" s="95"/>
      <c r="AK191" s="22"/>
      <c r="AL191" s="16"/>
      <c r="AM191" s="20"/>
      <c r="AN191" s="21"/>
    </row>
    <row r="192" spans="2:40" s="146" customFormat="1" ht="191.25" x14ac:dyDescent="0.25">
      <c r="B192" s="215" t="s">
        <v>482</v>
      </c>
      <c r="C192" s="211" t="s">
        <v>911</v>
      </c>
      <c r="D192" s="182" t="s">
        <v>483</v>
      </c>
      <c r="E192" s="82"/>
      <c r="F192" s="16" t="s">
        <v>737</v>
      </c>
      <c r="G192" s="74" t="s">
        <v>653</v>
      </c>
      <c r="H192" s="36" t="s">
        <v>654</v>
      </c>
      <c r="I192" s="106">
        <v>1</v>
      </c>
      <c r="J192" s="106">
        <v>1</v>
      </c>
      <c r="K192" s="52">
        <v>1</v>
      </c>
      <c r="L192" s="74" t="s">
        <v>655</v>
      </c>
      <c r="M192" s="36" t="s">
        <v>656</v>
      </c>
      <c r="N192" s="217">
        <v>496</v>
      </c>
      <c r="O192" s="40">
        <v>3111</v>
      </c>
      <c r="P192" s="52">
        <v>3108</v>
      </c>
      <c r="Q192" s="18"/>
      <c r="R192" s="94"/>
      <c r="S192" s="16"/>
      <c r="T192" s="20"/>
      <c r="U192" s="21"/>
      <c r="V192" s="22"/>
      <c r="W192" s="15"/>
      <c r="X192" s="16"/>
      <c r="Y192" s="20"/>
      <c r="Z192" s="21"/>
      <c r="AA192" s="22"/>
      <c r="AB192" s="14"/>
      <c r="AC192" s="16"/>
      <c r="AD192" s="16"/>
      <c r="AE192" s="19"/>
      <c r="AF192" s="22"/>
      <c r="AG192" s="51"/>
      <c r="AH192" s="51"/>
      <c r="AI192" s="51"/>
      <c r="AJ192" s="95"/>
      <c r="AK192" s="22"/>
      <c r="AL192" s="16"/>
      <c r="AM192" s="20"/>
      <c r="AN192" s="21"/>
    </row>
    <row r="193" spans="2:40" s="146" customFormat="1" ht="153" x14ac:dyDescent="0.25">
      <c r="B193" s="215" t="s">
        <v>485</v>
      </c>
      <c r="C193" s="211" t="s">
        <v>912</v>
      </c>
      <c r="D193" s="182" t="s">
        <v>486</v>
      </c>
      <c r="E193" s="82"/>
      <c r="F193" s="16" t="s">
        <v>738</v>
      </c>
      <c r="G193" s="74" t="s">
        <v>653</v>
      </c>
      <c r="H193" s="36" t="s">
        <v>654</v>
      </c>
      <c r="I193" s="106">
        <v>1</v>
      </c>
      <c r="J193" s="106">
        <v>1</v>
      </c>
      <c r="K193" s="52">
        <v>1</v>
      </c>
      <c r="L193" s="74" t="s">
        <v>655</v>
      </c>
      <c r="M193" s="36" t="s">
        <v>656</v>
      </c>
      <c r="N193" s="217">
        <v>434</v>
      </c>
      <c r="O193" s="40">
        <v>2054</v>
      </c>
      <c r="P193" s="59">
        <v>2391</v>
      </c>
      <c r="Q193" s="18"/>
      <c r="R193" s="94"/>
      <c r="S193" s="16"/>
      <c r="T193" s="20"/>
      <c r="U193" s="21"/>
      <c r="V193" s="22"/>
      <c r="W193" s="15"/>
      <c r="X193" s="16"/>
      <c r="Y193" s="20"/>
      <c r="Z193" s="21"/>
      <c r="AA193" s="22"/>
      <c r="AB193" s="14"/>
      <c r="AC193" s="16"/>
      <c r="AD193" s="16"/>
      <c r="AE193" s="19"/>
      <c r="AF193" s="22"/>
      <c r="AG193" s="51"/>
      <c r="AH193" s="51"/>
      <c r="AI193" s="51"/>
      <c r="AJ193" s="95"/>
      <c r="AK193" s="22"/>
      <c r="AL193" s="16"/>
      <c r="AM193" s="20"/>
      <c r="AN193" s="21"/>
    </row>
    <row r="194" spans="2:40" s="146" customFormat="1" ht="153" x14ac:dyDescent="0.25">
      <c r="B194" s="215" t="s">
        <v>925</v>
      </c>
      <c r="C194" s="211" t="s">
        <v>913</v>
      </c>
      <c r="D194" s="182" t="s">
        <v>926</v>
      </c>
      <c r="E194" s="82"/>
      <c r="F194" s="16" t="s">
        <v>738</v>
      </c>
      <c r="G194" s="74" t="s">
        <v>653</v>
      </c>
      <c r="H194" s="36" t="s">
        <v>654</v>
      </c>
      <c r="I194" s="106">
        <v>1</v>
      </c>
      <c r="J194" s="106"/>
      <c r="K194" s="52"/>
      <c r="L194" s="74" t="s">
        <v>655</v>
      </c>
      <c r="M194" s="36" t="s">
        <v>656</v>
      </c>
      <c r="N194" s="217">
        <v>592</v>
      </c>
      <c r="O194" s="40"/>
      <c r="P194" s="40"/>
      <c r="Q194" s="18"/>
      <c r="R194" s="94"/>
      <c r="S194" s="16"/>
      <c r="T194" s="20"/>
      <c r="U194" s="21"/>
      <c r="V194" s="22"/>
      <c r="W194" s="15"/>
      <c r="X194" s="16"/>
      <c r="Y194" s="20"/>
      <c r="Z194" s="21"/>
      <c r="AA194" s="22"/>
      <c r="AB194" s="14"/>
      <c r="AC194" s="16"/>
      <c r="AD194" s="16"/>
      <c r="AE194" s="19"/>
      <c r="AF194" s="22"/>
      <c r="AG194" s="51"/>
      <c r="AH194" s="51"/>
      <c r="AI194" s="51"/>
      <c r="AJ194" s="95"/>
      <c r="AK194" s="22"/>
      <c r="AL194" s="16"/>
      <c r="AM194" s="20"/>
      <c r="AN194" s="21"/>
    </row>
    <row r="195" spans="2:40" s="146" customFormat="1" ht="153" x14ac:dyDescent="0.25">
      <c r="B195" s="215" t="s">
        <v>488</v>
      </c>
      <c r="C195" s="211" t="s">
        <v>914</v>
      </c>
      <c r="D195" s="182" t="s">
        <v>489</v>
      </c>
      <c r="E195" s="82"/>
      <c r="F195" s="16" t="s">
        <v>739</v>
      </c>
      <c r="G195" s="74" t="s">
        <v>653</v>
      </c>
      <c r="H195" s="36" t="s">
        <v>654</v>
      </c>
      <c r="I195" s="106">
        <v>1</v>
      </c>
      <c r="J195" s="106">
        <v>1</v>
      </c>
      <c r="K195" s="52">
        <v>1</v>
      </c>
      <c r="L195" s="74" t="s">
        <v>655</v>
      </c>
      <c r="M195" s="36" t="s">
        <v>656</v>
      </c>
      <c r="N195" s="217">
        <v>77</v>
      </c>
      <c r="O195" s="40">
        <v>786</v>
      </c>
      <c r="P195" s="52">
        <v>946</v>
      </c>
      <c r="Q195" s="18"/>
      <c r="R195" s="94"/>
      <c r="S195" s="16"/>
      <c r="T195" s="20"/>
      <c r="U195" s="21"/>
      <c r="V195" s="22"/>
      <c r="W195" s="15"/>
      <c r="X195" s="16"/>
      <c r="Y195" s="20"/>
      <c r="Z195" s="21"/>
      <c r="AA195" s="22"/>
      <c r="AB195" s="14"/>
      <c r="AC195" s="16"/>
      <c r="AD195" s="16"/>
      <c r="AE195" s="19"/>
      <c r="AF195" s="22"/>
      <c r="AG195" s="51"/>
      <c r="AH195" s="51"/>
      <c r="AI195" s="51"/>
      <c r="AJ195" s="95"/>
      <c r="AK195" s="22"/>
      <c r="AL195" s="16"/>
      <c r="AM195" s="20"/>
      <c r="AN195" s="21"/>
    </row>
    <row r="196" spans="2:40" s="146" customFormat="1" ht="153" x14ac:dyDescent="0.25">
      <c r="B196" s="215" t="s">
        <v>491</v>
      </c>
      <c r="C196" s="211" t="s">
        <v>915</v>
      </c>
      <c r="D196" s="182" t="s">
        <v>492</v>
      </c>
      <c r="E196" s="82"/>
      <c r="F196" s="16" t="s">
        <v>740</v>
      </c>
      <c r="G196" s="74" t="s">
        <v>653</v>
      </c>
      <c r="H196" s="36" t="s">
        <v>654</v>
      </c>
      <c r="I196" s="106">
        <v>1</v>
      </c>
      <c r="J196" s="106">
        <v>1</v>
      </c>
      <c r="K196" s="52">
        <v>1</v>
      </c>
      <c r="L196" s="74" t="s">
        <v>655</v>
      </c>
      <c r="M196" s="36" t="s">
        <v>656</v>
      </c>
      <c r="N196" s="217">
        <v>92</v>
      </c>
      <c r="O196" s="40">
        <v>416</v>
      </c>
      <c r="P196" s="52">
        <v>581</v>
      </c>
      <c r="Q196" s="18"/>
      <c r="R196" s="94"/>
      <c r="S196" s="16"/>
      <c r="T196" s="20"/>
      <c r="U196" s="21"/>
      <c r="V196" s="22"/>
      <c r="W196" s="15"/>
      <c r="X196" s="16"/>
      <c r="Y196" s="20"/>
      <c r="Z196" s="21"/>
      <c r="AA196" s="22"/>
      <c r="AB196" s="14"/>
      <c r="AC196" s="16"/>
      <c r="AD196" s="16"/>
      <c r="AE196" s="19"/>
      <c r="AF196" s="22"/>
      <c r="AG196" s="51"/>
      <c r="AH196" s="51"/>
      <c r="AI196" s="51"/>
      <c r="AJ196" s="95"/>
      <c r="AK196" s="22"/>
      <c r="AL196" s="16"/>
      <c r="AM196" s="20"/>
      <c r="AN196" s="21"/>
    </row>
    <row r="197" spans="2:40" s="146" customFormat="1" ht="153" x14ac:dyDescent="0.25">
      <c r="B197" s="215" t="s">
        <v>494</v>
      </c>
      <c r="C197" s="211" t="s">
        <v>916</v>
      </c>
      <c r="D197" s="182" t="s">
        <v>495</v>
      </c>
      <c r="E197" s="82"/>
      <c r="F197" s="16" t="s">
        <v>741</v>
      </c>
      <c r="G197" s="74" t="s">
        <v>653</v>
      </c>
      <c r="H197" s="36" t="s">
        <v>654</v>
      </c>
      <c r="I197" s="106">
        <v>1</v>
      </c>
      <c r="J197" s="106">
        <v>1</v>
      </c>
      <c r="K197" s="52">
        <v>1</v>
      </c>
      <c r="L197" s="74" t="s">
        <v>655</v>
      </c>
      <c r="M197" s="36" t="s">
        <v>656</v>
      </c>
      <c r="N197" s="217">
        <v>103</v>
      </c>
      <c r="O197" s="40">
        <v>475</v>
      </c>
      <c r="P197" s="52">
        <v>512</v>
      </c>
      <c r="Q197" s="18"/>
      <c r="R197" s="94"/>
      <c r="S197" s="16"/>
      <c r="T197" s="20"/>
      <c r="U197" s="21"/>
      <c r="V197" s="22"/>
      <c r="W197" s="15"/>
      <c r="X197" s="16"/>
      <c r="Y197" s="20"/>
      <c r="Z197" s="21"/>
      <c r="AA197" s="22"/>
      <c r="AB197" s="14"/>
      <c r="AC197" s="16"/>
      <c r="AD197" s="16"/>
      <c r="AE197" s="19"/>
      <c r="AF197" s="22"/>
      <c r="AG197" s="51"/>
      <c r="AH197" s="51"/>
      <c r="AI197" s="51"/>
      <c r="AJ197" s="95"/>
      <c r="AK197" s="22"/>
      <c r="AL197" s="16"/>
      <c r="AM197" s="20"/>
      <c r="AN197" s="21"/>
    </row>
    <row r="198" spans="2:40" s="146" customFormat="1" ht="153" x14ac:dyDescent="0.25">
      <c r="B198" s="215" t="s">
        <v>497</v>
      </c>
      <c r="C198" s="211" t="s">
        <v>917</v>
      </c>
      <c r="D198" s="182" t="s">
        <v>498</v>
      </c>
      <c r="E198" s="82"/>
      <c r="F198" s="16" t="s">
        <v>742</v>
      </c>
      <c r="G198" s="74" t="s">
        <v>653</v>
      </c>
      <c r="H198" s="36" t="s">
        <v>654</v>
      </c>
      <c r="I198" s="106">
        <v>2</v>
      </c>
      <c r="J198" s="106">
        <v>6</v>
      </c>
      <c r="K198" s="52">
        <v>0</v>
      </c>
      <c r="L198" s="74" t="s">
        <v>655</v>
      </c>
      <c r="M198" s="36" t="s">
        <v>656</v>
      </c>
      <c r="N198" s="217">
        <v>12755</v>
      </c>
      <c r="O198" s="40">
        <v>20564</v>
      </c>
      <c r="P198" s="52">
        <v>0</v>
      </c>
      <c r="Q198" s="18"/>
      <c r="R198" s="94"/>
      <c r="S198" s="16"/>
      <c r="T198" s="20"/>
      <c r="U198" s="21"/>
      <c r="V198" s="22"/>
      <c r="W198" s="15"/>
      <c r="X198" s="16"/>
      <c r="Y198" s="20"/>
      <c r="Z198" s="21"/>
      <c r="AA198" s="22"/>
      <c r="AB198" s="14"/>
      <c r="AC198" s="16"/>
      <c r="AD198" s="16"/>
      <c r="AE198" s="19"/>
      <c r="AF198" s="22"/>
      <c r="AG198" s="51"/>
      <c r="AH198" s="51"/>
      <c r="AI198" s="51"/>
      <c r="AJ198" s="95"/>
      <c r="AK198" s="22"/>
      <c r="AL198" s="16"/>
      <c r="AM198" s="20"/>
      <c r="AN198" s="21"/>
    </row>
    <row r="199" spans="2:40" s="146" customFormat="1" ht="153" x14ac:dyDescent="0.25">
      <c r="B199" s="215" t="s">
        <v>499</v>
      </c>
      <c r="C199" s="211" t="s">
        <v>918</v>
      </c>
      <c r="D199" s="182" t="s">
        <v>500</v>
      </c>
      <c r="E199" s="82"/>
      <c r="F199" s="16" t="s">
        <v>743</v>
      </c>
      <c r="G199" s="74" t="s">
        <v>653</v>
      </c>
      <c r="H199" s="36" t="s">
        <v>654</v>
      </c>
      <c r="I199" s="106">
        <v>1</v>
      </c>
      <c r="J199" s="106">
        <v>1</v>
      </c>
      <c r="K199" s="52">
        <v>1</v>
      </c>
      <c r="L199" s="74" t="s">
        <v>655</v>
      </c>
      <c r="M199" s="36" t="s">
        <v>656</v>
      </c>
      <c r="N199" s="217">
        <v>660</v>
      </c>
      <c r="O199" s="40">
        <v>663</v>
      </c>
      <c r="P199" s="52">
        <v>814</v>
      </c>
      <c r="Q199" s="18"/>
      <c r="R199" s="94"/>
      <c r="S199" s="16"/>
      <c r="T199" s="20"/>
      <c r="U199" s="21"/>
      <c r="V199" s="22"/>
      <c r="W199" s="15"/>
      <c r="X199" s="16"/>
      <c r="Y199" s="20"/>
      <c r="Z199" s="21"/>
      <c r="AA199" s="22"/>
      <c r="AB199" s="14"/>
      <c r="AC199" s="16"/>
      <c r="AD199" s="16"/>
      <c r="AE199" s="19"/>
      <c r="AF199" s="22"/>
      <c r="AG199" s="51"/>
      <c r="AH199" s="51"/>
      <c r="AI199" s="51"/>
      <c r="AJ199" s="95"/>
      <c r="AK199" s="22"/>
      <c r="AL199" s="16"/>
      <c r="AM199" s="20"/>
      <c r="AN199" s="21"/>
    </row>
    <row r="200" spans="2:40" s="146" customFormat="1" ht="153" x14ac:dyDescent="0.25">
      <c r="B200" s="215" t="s">
        <v>502</v>
      </c>
      <c r="C200" s="211" t="s">
        <v>919</v>
      </c>
      <c r="D200" s="182" t="s">
        <v>503</v>
      </c>
      <c r="E200" s="82"/>
      <c r="F200" s="16" t="s">
        <v>744</v>
      </c>
      <c r="G200" s="74" t="s">
        <v>653</v>
      </c>
      <c r="H200" s="36" t="s">
        <v>654</v>
      </c>
      <c r="I200" s="106">
        <v>1</v>
      </c>
      <c r="J200" s="106">
        <v>2</v>
      </c>
      <c r="K200" s="52">
        <v>0</v>
      </c>
      <c r="L200" s="74" t="s">
        <v>655</v>
      </c>
      <c r="M200" s="36" t="s">
        <v>656</v>
      </c>
      <c r="N200" s="35">
        <v>5989</v>
      </c>
      <c r="O200" s="40">
        <v>9965</v>
      </c>
      <c r="P200" s="52">
        <v>0</v>
      </c>
      <c r="Q200" s="18"/>
      <c r="R200" s="94"/>
      <c r="S200" s="16"/>
      <c r="T200" s="20"/>
      <c r="U200" s="21"/>
      <c r="V200" s="22"/>
      <c r="W200" s="15"/>
      <c r="X200" s="16"/>
      <c r="Y200" s="20"/>
      <c r="Z200" s="21"/>
      <c r="AA200" s="22"/>
      <c r="AB200" s="14"/>
      <c r="AC200" s="16"/>
      <c r="AD200" s="16"/>
      <c r="AE200" s="19"/>
      <c r="AF200" s="22"/>
      <c r="AG200" s="51"/>
      <c r="AH200" s="51"/>
      <c r="AI200" s="51"/>
      <c r="AJ200" s="95"/>
      <c r="AK200" s="22"/>
      <c r="AL200" s="16"/>
      <c r="AM200" s="20"/>
      <c r="AN200" s="21"/>
    </row>
    <row r="201" spans="2:40" s="146" customFormat="1" ht="153" x14ac:dyDescent="0.25">
      <c r="B201" s="215" t="s">
        <v>504</v>
      </c>
      <c r="C201" s="211" t="s">
        <v>920</v>
      </c>
      <c r="D201" s="182" t="s">
        <v>505</v>
      </c>
      <c r="E201" s="82"/>
      <c r="F201" s="16" t="s">
        <v>745</v>
      </c>
      <c r="G201" s="74" t="s">
        <v>653</v>
      </c>
      <c r="H201" s="36" t="s">
        <v>654</v>
      </c>
      <c r="I201" s="106">
        <v>2</v>
      </c>
      <c r="J201" s="106">
        <v>2</v>
      </c>
      <c r="K201" s="52">
        <v>0</v>
      </c>
      <c r="L201" s="74" t="s">
        <v>655</v>
      </c>
      <c r="M201" s="36" t="s">
        <v>656</v>
      </c>
      <c r="N201" s="217">
        <v>5717</v>
      </c>
      <c r="O201" s="40">
        <v>9095</v>
      </c>
      <c r="P201" s="52">
        <v>0</v>
      </c>
      <c r="Q201" s="18"/>
      <c r="R201" s="94"/>
      <c r="S201" s="16"/>
      <c r="T201" s="20"/>
      <c r="U201" s="21"/>
      <c r="V201" s="22"/>
      <c r="W201" s="15"/>
      <c r="X201" s="16"/>
      <c r="Y201" s="20"/>
      <c r="Z201" s="21"/>
      <c r="AA201" s="22"/>
      <c r="AB201" s="14"/>
      <c r="AC201" s="16"/>
      <c r="AD201" s="16"/>
      <c r="AE201" s="19"/>
      <c r="AF201" s="22"/>
      <c r="AG201" s="51"/>
      <c r="AH201" s="51"/>
      <c r="AI201" s="51"/>
      <c r="AJ201" s="95"/>
      <c r="AK201" s="22"/>
      <c r="AL201" s="16"/>
      <c r="AM201" s="20"/>
      <c r="AN201" s="21"/>
    </row>
    <row r="202" spans="2:40" s="146" customFormat="1" ht="153" x14ac:dyDescent="0.25">
      <c r="B202" s="215" t="s">
        <v>506</v>
      </c>
      <c r="C202" s="211" t="s">
        <v>921</v>
      </c>
      <c r="D202" s="182" t="s">
        <v>507</v>
      </c>
      <c r="E202" s="82"/>
      <c r="F202" s="16" t="s">
        <v>746</v>
      </c>
      <c r="G202" s="74" t="s">
        <v>653</v>
      </c>
      <c r="H202" s="36" t="s">
        <v>654</v>
      </c>
      <c r="I202" s="106">
        <v>1</v>
      </c>
      <c r="J202" s="106">
        <v>4</v>
      </c>
      <c r="K202" s="52">
        <v>4</v>
      </c>
      <c r="L202" s="74" t="s">
        <v>655</v>
      </c>
      <c r="M202" s="36" t="s">
        <v>656</v>
      </c>
      <c r="N202" s="217">
        <v>5262</v>
      </c>
      <c r="O202" s="40">
        <v>13438</v>
      </c>
      <c r="P202" s="52">
        <v>13080</v>
      </c>
      <c r="Q202" s="18"/>
      <c r="R202" s="94"/>
      <c r="S202" s="16"/>
      <c r="T202" s="20"/>
      <c r="U202" s="21"/>
      <c r="V202" s="22"/>
      <c r="W202" s="15"/>
      <c r="X202" s="16"/>
      <c r="Y202" s="20"/>
      <c r="Z202" s="21"/>
      <c r="AA202" s="22"/>
      <c r="AB202" s="14"/>
      <c r="AC202" s="16"/>
      <c r="AD202" s="16"/>
      <c r="AE202" s="19"/>
      <c r="AF202" s="22"/>
      <c r="AG202" s="51"/>
      <c r="AH202" s="51"/>
      <c r="AI202" s="51"/>
      <c r="AJ202" s="95"/>
      <c r="AK202" s="22"/>
      <c r="AL202" s="16"/>
      <c r="AM202" s="20"/>
      <c r="AN202" s="21"/>
    </row>
    <row r="203" spans="2:40" s="146" customFormat="1" ht="153" x14ac:dyDescent="0.25">
      <c r="B203" s="215" t="s">
        <v>508</v>
      </c>
      <c r="C203" s="211" t="s">
        <v>922</v>
      </c>
      <c r="D203" s="182" t="s">
        <v>509</v>
      </c>
      <c r="E203" s="82"/>
      <c r="F203" s="16" t="s">
        <v>747</v>
      </c>
      <c r="G203" s="74" t="s">
        <v>653</v>
      </c>
      <c r="H203" s="36" t="s">
        <v>654</v>
      </c>
      <c r="I203" s="106">
        <v>1</v>
      </c>
      <c r="J203" s="106">
        <v>1</v>
      </c>
      <c r="K203" s="35">
        <v>1</v>
      </c>
      <c r="L203" s="74" t="s">
        <v>655</v>
      </c>
      <c r="M203" s="36" t="s">
        <v>656</v>
      </c>
      <c r="N203" s="217">
        <v>4200</v>
      </c>
      <c r="O203" s="40">
        <v>11762</v>
      </c>
      <c r="P203" s="59">
        <v>11111</v>
      </c>
      <c r="Q203" s="18"/>
      <c r="R203" s="94"/>
      <c r="S203" s="16"/>
      <c r="T203" s="20"/>
      <c r="U203" s="21"/>
      <c r="V203" s="22"/>
      <c r="W203" s="15"/>
      <c r="X203" s="16"/>
      <c r="Y203" s="20"/>
      <c r="Z203" s="21"/>
      <c r="AA203" s="22"/>
      <c r="AB203" s="14"/>
      <c r="AC203" s="16"/>
      <c r="AD203" s="16"/>
      <c r="AE203" s="19"/>
      <c r="AF203" s="22"/>
      <c r="AG203" s="51"/>
      <c r="AH203" s="51"/>
      <c r="AI203" s="51"/>
      <c r="AJ203" s="95"/>
      <c r="AK203" s="22"/>
      <c r="AL203" s="16"/>
      <c r="AM203" s="20"/>
      <c r="AN203" s="21"/>
    </row>
    <row r="204" spans="2:40" s="146" customFormat="1" ht="153" x14ac:dyDescent="0.25">
      <c r="B204" s="215" t="s">
        <v>511</v>
      </c>
      <c r="C204" s="211" t="s">
        <v>923</v>
      </c>
      <c r="D204" s="182" t="s">
        <v>512</v>
      </c>
      <c r="E204" s="82"/>
      <c r="F204" s="16" t="s">
        <v>748</v>
      </c>
      <c r="G204" s="74" t="s">
        <v>653</v>
      </c>
      <c r="H204" s="36" t="s">
        <v>654</v>
      </c>
      <c r="I204" s="106">
        <v>1</v>
      </c>
      <c r="J204" s="106">
        <v>1</v>
      </c>
      <c r="K204" s="35">
        <v>1</v>
      </c>
      <c r="L204" s="74" t="s">
        <v>655</v>
      </c>
      <c r="M204" s="36" t="s">
        <v>656</v>
      </c>
      <c r="N204" s="217">
        <v>3000</v>
      </c>
      <c r="O204" s="40">
        <v>8581</v>
      </c>
      <c r="P204" s="59">
        <v>8440</v>
      </c>
      <c r="Q204" s="18"/>
      <c r="R204" s="94"/>
      <c r="S204" s="16"/>
      <c r="T204" s="20"/>
      <c r="U204" s="21"/>
      <c r="V204" s="22"/>
      <c r="W204" s="15"/>
      <c r="X204" s="16"/>
      <c r="Y204" s="20"/>
      <c r="Z204" s="21"/>
      <c r="AA204" s="22"/>
      <c r="AB204" s="14"/>
      <c r="AC204" s="16"/>
      <c r="AD204" s="16"/>
      <c r="AE204" s="19"/>
      <c r="AF204" s="22"/>
      <c r="AG204" s="51"/>
      <c r="AH204" s="51"/>
      <c r="AI204" s="51"/>
      <c r="AJ204" s="95"/>
      <c r="AK204" s="22"/>
      <c r="AL204" s="16"/>
      <c r="AM204" s="20"/>
      <c r="AN204" s="21"/>
    </row>
    <row r="205" spans="2:40" s="146" customFormat="1" ht="153" x14ac:dyDescent="0.25">
      <c r="B205" s="215" t="s">
        <v>514</v>
      </c>
      <c r="C205" s="211" t="s">
        <v>924</v>
      </c>
      <c r="D205" s="182" t="s">
        <v>515</v>
      </c>
      <c r="E205" s="82"/>
      <c r="F205" s="16"/>
      <c r="G205" s="74" t="s">
        <v>653</v>
      </c>
      <c r="H205" s="36" t="s">
        <v>654</v>
      </c>
      <c r="I205" s="106">
        <v>1</v>
      </c>
      <c r="J205" s="52" t="s">
        <v>559</v>
      </c>
      <c r="K205" s="52" t="s">
        <v>559</v>
      </c>
      <c r="L205" s="74" t="s">
        <v>655</v>
      </c>
      <c r="M205" s="36" t="s">
        <v>656</v>
      </c>
      <c r="N205" s="217">
        <v>400</v>
      </c>
      <c r="O205" s="52" t="s">
        <v>559</v>
      </c>
      <c r="P205" s="52" t="s">
        <v>559</v>
      </c>
      <c r="Q205" s="18"/>
      <c r="R205" s="94"/>
      <c r="S205" s="16"/>
      <c r="T205" s="20"/>
      <c r="U205" s="21"/>
      <c r="V205" s="22"/>
      <c r="W205" s="15"/>
      <c r="X205" s="16"/>
      <c r="Y205" s="20"/>
      <c r="Z205" s="21"/>
      <c r="AA205" s="22"/>
      <c r="AB205" s="14"/>
      <c r="AC205" s="16"/>
      <c r="AD205" s="16"/>
      <c r="AE205" s="19"/>
      <c r="AF205" s="22"/>
      <c r="AG205" s="51"/>
      <c r="AH205" s="51"/>
      <c r="AI205" s="51"/>
      <c r="AJ205" s="95"/>
      <c r="AK205" s="22"/>
      <c r="AL205" s="16"/>
      <c r="AM205" s="20"/>
      <c r="AN205" s="21"/>
    </row>
    <row r="206" spans="2:40" s="146" customFormat="1" ht="153" x14ac:dyDescent="0.25">
      <c r="B206" s="215" t="s">
        <v>517</v>
      </c>
      <c r="C206" s="211" t="s">
        <v>928</v>
      </c>
      <c r="D206" s="182" t="s">
        <v>518</v>
      </c>
      <c r="E206" s="82"/>
      <c r="F206" s="16" t="s">
        <v>749</v>
      </c>
      <c r="G206" s="74" t="s">
        <v>653</v>
      </c>
      <c r="H206" s="36" t="s">
        <v>654</v>
      </c>
      <c r="I206" s="106">
        <v>1</v>
      </c>
      <c r="J206" s="106">
        <v>1</v>
      </c>
      <c r="K206" s="35">
        <v>1</v>
      </c>
      <c r="L206" s="74" t="s">
        <v>655</v>
      </c>
      <c r="M206" s="36" t="s">
        <v>656</v>
      </c>
      <c r="N206" s="217">
        <v>1500</v>
      </c>
      <c r="O206" s="40">
        <v>6872</v>
      </c>
      <c r="P206" s="59">
        <v>6343</v>
      </c>
      <c r="Q206" s="18"/>
      <c r="R206" s="94"/>
      <c r="S206" s="16"/>
      <c r="T206" s="20"/>
      <c r="U206" s="21"/>
      <c r="V206" s="22"/>
      <c r="W206" s="15"/>
      <c r="X206" s="16"/>
      <c r="Y206" s="20"/>
      <c r="Z206" s="21"/>
      <c r="AA206" s="22"/>
      <c r="AB206" s="14"/>
      <c r="AC206" s="16"/>
      <c r="AD206" s="16"/>
      <c r="AE206" s="19"/>
      <c r="AF206" s="22"/>
      <c r="AG206" s="51"/>
      <c r="AH206" s="51"/>
      <c r="AI206" s="51"/>
      <c r="AJ206" s="95"/>
      <c r="AK206" s="22"/>
      <c r="AL206" s="16"/>
      <c r="AM206" s="20"/>
      <c r="AN206" s="21"/>
    </row>
    <row r="207" spans="2:40" s="75" customFormat="1" x14ac:dyDescent="0.25">
      <c r="B207" s="124" t="s">
        <v>522</v>
      </c>
      <c r="C207" s="290" t="s">
        <v>521</v>
      </c>
      <c r="D207" s="291"/>
      <c r="E207" s="291"/>
      <c r="F207" s="291"/>
      <c r="G207" s="291"/>
      <c r="H207" s="291"/>
      <c r="I207" s="291"/>
      <c r="J207" s="291"/>
      <c r="K207" s="291"/>
      <c r="L207" s="291"/>
      <c r="M207" s="291"/>
      <c r="N207" s="291"/>
      <c r="O207" s="291"/>
      <c r="P207" s="291"/>
      <c r="Q207" s="291"/>
      <c r="R207" s="291"/>
      <c r="S207" s="291"/>
      <c r="T207" s="291"/>
      <c r="U207" s="291"/>
      <c r="V207" s="291"/>
      <c r="W207" s="291"/>
      <c r="X207" s="291"/>
      <c r="Y207" s="291"/>
      <c r="Z207" s="291"/>
      <c r="AA207" s="291"/>
      <c r="AB207" s="291"/>
      <c r="AC207" s="291"/>
      <c r="AD207" s="291"/>
      <c r="AE207" s="291"/>
      <c r="AF207" s="291"/>
      <c r="AG207" s="291"/>
      <c r="AH207" s="291"/>
      <c r="AI207" s="291"/>
      <c r="AJ207" s="291"/>
      <c r="AK207" s="291"/>
      <c r="AL207" s="291"/>
      <c r="AM207" s="291"/>
      <c r="AN207" s="292"/>
    </row>
    <row r="208" spans="2:40" s="75" customFormat="1" x14ac:dyDescent="0.25">
      <c r="B208" s="121" t="s">
        <v>520</v>
      </c>
      <c r="C208" s="293" t="s">
        <v>523</v>
      </c>
      <c r="D208" s="294"/>
      <c r="E208" s="294"/>
      <c r="F208" s="294"/>
      <c r="G208" s="294"/>
      <c r="H208" s="294"/>
      <c r="I208" s="294"/>
      <c r="J208" s="294"/>
      <c r="K208" s="294"/>
      <c r="L208" s="294"/>
      <c r="M208" s="294"/>
      <c r="N208" s="294"/>
      <c r="O208" s="294"/>
      <c r="P208" s="294"/>
      <c r="Q208" s="294"/>
      <c r="R208" s="294"/>
      <c r="S208" s="294"/>
      <c r="T208" s="294"/>
      <c r="U208" s="294"/>
      <c r="V208" s="294"/>
      <c r="W208" s="294"/>
      <c r="X208" s="294"/>
      <c r="Y208" s="294"/>
      <c r="Z208" s="294"/>
      <c r="AA208" s="294"/>
      <c r="AB208" s="294"/>
      <c r="AC208" s="294"/>
      <c r="AD208" s="294"/>
      <c r="AE208" s="294"/>
      <c r="AF208" s="294"/>
      <c r="AG208" s="294"/>
      <c r="AH208" s="294"/>
      <c r="AI208" s="294"/>
      <c r="AJ208" s="294"/>
      <c r="AK208" s="294"/>
      <c r="AL208" s="294"/>
      <c r="AM208" s="294"/>
      <c r="AN208" s="295"/>
    </row>
    <row r="209" spans="2:40" s="146" customFormat="1" ht="89.25" x14ac:dyDescent="0.25">
      <c r="B209" s="23" t="s">
        <v>524</v>
      </c>
      <c r="C209" s="149" t="s">
        <v>929</v>
      </c>
      <c r="D209" s="145" t="s">
        <v>525</v>
      </c>
      <c r="E209" s="82"/>
      <c r="F209" s="16" t="s">
        <v>750</v>
      </c>
      <c r="G209" s="74" t="s">
        <v>659</v>
      </c>
      <c r="H209" s="160" t="s">
        <v>660</v>
      </c>
      <c r="I209" s="35">
        <v>1</v>
      </c>
      <c r="J209" s="40">
        <v>1</v>
      </c>
      <c r="K209" s="52">
        <v>1</v>
      </c>
      <c r="L209" s="18"/>
      <c r="M209" s="14"/>
      <c r="N209" s="40"/>
      <c r="O209" s="16"/>
      <c r="P209" s="19"/>
      <c r="Q209" s="18"/>
      <c r="R209" s="94"/>
      <c r="S209" s="16"/>
      <c r="T209" s="20"/>
      <c r="U209" s="21"/>
      <c r="V209" s="22"/>
      <c r="W209" s="15"/>
      <c r="X209" s="16"/>
      <c r="Y209" s="20"/>
      <c r="Z209" s="21"/>
      <c r="AA209" s="22"/>
      <c r="AB209" s="14"/>
      <c r="AC209" s="16"/>
      <c r="AD209" s="16"/>
      <c r="AE209" s="19"/>
      <c r="AF209" s="22"/>
      <c r="AG209" s="51"/>
      <c r="AH209" s="51"/>
      <c r="AI209" s="51"/>
      <c r="AJ209" s="95"/>
      <c r="AK209" s="22"/>
      <c r="AL209" s="16"/>
      <c r="AM209" s="20"/>
      <c r="AN209" s="21"/>
    </row>
    <row r="210" spans="2:40" s="146" customFormat="1" ht="102" x14ac:dyDescent="0.25">
      <c r="B210" s="23" t="s">
        <v>526</v>
      </c>
      <c r="C210" s="149" t="s">
        <v>930</v>
      </c>
      <c r="D210" s="145" t="s">
        <v>527</v>
      </c>
      <c r="E210" s="82"/>
      <c r="F210" s="16" t="s">
        <v>751</v>
      </c>
      <c r="G210" s="74" t="s">
        <v>659</v>
      </c>
      <c r="H210" s="160" t="s">
        <v>660</v>
      </c>
      <c r="I210" s="35">
        <v>1</v>
      </c>
      <c r="J210" s="40">
        <v>1</v>
      </c>
      <c r="K210" s="52">
        <v>0</v>
      </c>
      <c r="L210" s="18"/>
      <c r="M210" s="14"/>
      <c r="N210" s="40"/>
      <c r="O210" s="16"/>
      <c r="P210" s="19"/>
      <c r="Q210" s="18"/>
      <c r="R210" s="94"/>
      <c r="S210" s="16"/>
      <c r="T210" s="20"/>
      <c r="U210" s="21"/>
      <c r="V210" s="22"/>
      <c r="W210" s="15"/>
      <c r="X210" s="16"/>
      <c r="Y210" s="20"/>
      <c r="Z210" s="21"/>
      <c r="AA210" s="22"/>
      <c r="AB210" s="14"/>
      <c r="AC210" s="16"/>
      <c r="AD210" s="16"/>
      <c r="AE210" s="19"/>
      <c r="AF210" s="22"/>
      <c r="AG210" s="51"/>
      <c r="AH210" s="51"/>
      <c r="AI210" s="51"/>
      <c r="AJ210" s="95"/>
      <c r="AK210" s="22"/>
      <c r="AL210" s="16"/>
      <c r="AM210" s="20"/>
      <c r="AN210" s="21"/>
    </row>
    <row r="211" spans="2:40" s="146" customFormat="1" ht="89.25" x14ac:dyDescent="0.25">
      <c r="B211" s="23" t="s">
        <v>528</v>
      </c>
      <c r="C211" s="149" t="s">
        <v>931</v>
      </c>
      <c r="D211" s="24" t="s">
        <v>529</v>
      </c>
      <c r="E211" s="82"/>
      <c r="F211" s="16"/>
      <c r="G211" s="74" t="s">
        <v>659</v>
      </c>
      <c r="H211" s="160" t="s">
        <v>660</v>
      </c>
      <c r="I211" s="35">
        <v>1</v>
      </c>
      <c r="J211" s="52"/>
      <c r="K211" s="52" t="s">
        <v>559</v>
      </c>
      <c r="L211" s="18"/>
      <c r="M211" s="14"/>
      <c r="N211" s="40"/>
      <c r="O211" s="16"/>
      <c r="P211" s="19"/>
      <c r="Q211" s="18"/>
      <c r="R211" s="94"/>
      <c r="S211" s="16"/>
      <c r="T211" s="20"/>
      <c r="U211" s="21"/>
      <c r="V211" s="22"/>
      <c r="W211" s="15"/>
      <c r="X211" s="16"/>
      <c r="Y211" s="20"/>
      <c r="Z211" s="21"/>
      <c r="AA211" s="22"/>
      <c r="AB211" s="14"/>
      <c r="AC211" s="16"/>
      <c r="AD211" s="16"/>
      <c r="AE211" s="19"/>
      <c r="AF211" s="22"/>
      <c r="AG211" s="51"/>
      <c r="AH211" s="51"/>
      <c r="AI211" s="51"/>
      <c r="AJ211" s="95"/>
      <c r="AK211" s="22"/>
      <c r="AL211" s="16"/>
      <c r="AM211" s="20"/>
      <c r="AN211" s="21"/>
    </row>
    <row r="212" spans="2:40" s="146" customFormat="1" ht="89.25" x14ac:dyDescent="0.25">
      <c r="B212" s="23" t="s">
        <v>530</v>
      </c>
      <c r="C212" s="149" t="s">
        <v>932</v>
      </c>
      <c r="D212" s="24" t="s">
        <v>531</v>
      </c>
      <c r="E212" s="82"/>
      <c r="F212" s="16" t="s">
        <v>752</v>
      </c>
      <c r="G212" s="74" t="s">
        <v>659</v>
      </c>
      <c r="H212" s="160" t="s">
        <v>660</v>
      </c>
      <c r="I212" s="35">
        <v>1</v>
      </c>
      <c r="J212" s="40">
        <v>1</v>
      </c>
      <c r="K212" s="52" t="s">
        <v>559</v>
      </c>
      <c r="L212" s="18"/>
      <c r="M212" s="14"/>
      <c r="N212" s="40"/>
      <c r="O212" s="16"/>
      <c r="P212" s="19"/>
      <c r="Q212" s="18"/>
      <c r="R212" s="94"/>
      <c r="S212" s="16"/>
      <c r="T212" s="20"/>
      <c r="U212" s="21"/>
      <c r="V212" s="22"/>
      <c r="W212" s="15"/>
      <c r="X212" s="16"/>
      <c r="Y212" s="20"/>
      <c r="Z212" s="21"/>
      <c r="AA212" s="22"/>
      <c r="AB212" s="14"/>
      <c r="AC212" s="16"/>
      <c r="AD212" s="16"/>
      <c r="AE212" s="19"/>
      <c r="AF212" s="22"/>
      <c r="AG212" s="51"/>
      <c r="AH212" s="51"/>
      <c r="AI212" s="51"/>
      <c r="AJ212" s="95"/>
      <c r="AK212" s="22"/>
      <c r="AL212" s="16"/>
      <c r="AM212" s="20"/>
      <c r="AN212" s="21"/>
    </row>
    <row r="213" spans="2:40" s="146" customFormat="1" ht="89.25" x14ac:dyDescent="0.25">
      <c r="B213" s="23" t="s">
        <v>532</v>
      </c>
      <c r="C213" s="149" t="s">
        <v>933</v>
      </c>
      <c r="D213" s="24" t="s">
        <v>533</v>
      </c>
      <c r="E213" s="82"/>
      <c r="F213" s="16" t="s">
        <v>753</v>
      </c>
      <c r="G213" s="74" t="s">
        <v>659</v>
      </c>
      <c r="H213" s="160" t="s">
        <v>660</v>
      </c>
      <c r="I213" s="35">
        <v>1</v>
      </c>
      <c r="J213" s="40">
        <v>1</v>
      </c>
      <c r="K213" s="52">
        <v>0</v>
      </c>
      <c r="L213" s="18"/>
      <c r="M213" s="14"/>
      <c r="N213" s="40"/>
      <c r="O213" s="16"/>
      <c r="P213" s="19"/>
      <c r="Q213" s="18"/>
      <c r="R213" s="94"/>
      <c r="S213" s="16"/>
      <c r="T213" s="20"/>
      <c r="U213" s="21"/>
      <c r="V213" s="22"/>
      <c r="W213" s="15"/>
      <c r="X213" s="16"/>
      <c r="Y213" s="20"/>
      <c r="Z213" s="21"/>
      <c r="AA213" s="22"/>
      <c r="AB213" s="14"/>
      <c r="AC213" s="16"/>
      <c r="AD213" s="16"/>
      <c r="AE213" s="19"/>
      <c r="AF213" s="22"/>
      <c r="AG213" s="51"/>
      <c r="AH213" s="51"/>
      <c r="AI213" s="51"/>
      <c r="AJ213" s="95"/>
      <c r="AK213" s="22"/>
      <c r="AL213" s="16"/>
      <c r="AM213" s="20"/>
      <c r="AN213" s="21"/>
    </row>
    <row r="214" spans="2:40" s="146" customFormat="1" ht="89.25" x14ac:dyDescent="0.25">
      <c r="B214" s="23" t="s">
        <v>534</v>
      </c>
      <c r="C214" s="149" t="s">
        <v>934</v>
      </c>
      <c r="D214" s="153" t="s">
        <v>535</v>
      </c>
      <c r="E214" s="83"/>
      <c r="F214" s="16" t="s">
        <v>754</v>
      </c>
      <c r="G214" s="74" t="s">
        <v>659</v>
      </c>
      <c r="H214" s="160" t="s">
        <v>660</v>
      </c>
      <c r="I214" s="35">
        <v>1</v>
      </c>
      <c r="J214" s="49">
        <v>1</v>
      </c>
      <c r="K214" s="52">
        <v>1</v>
      </c>
      <c r="L214" s="22"/>
      <c r="M214" s="94"/>
      <c r="N214" s="141"/>
      <c r="O214" s="20"/>
      <c r="P214" s="21"/>
      <c r="Q214" s="22"/>
      <c r="R214" s="94"/>
      <c r="S214" s="20"/>
      <c r="T214" s="20"/>
      <c r="U214" s="21"/>
      <c r="V214" s="23"/>
      <c r="W214" s="24"/>
      <c r="X214" s="20"/>
      <c r="Y214" s="25"/>
      <c r="Z214" s="21"/>
      <c r="AA214" s="23"/>
      <c r="AB214" s="24"/>
      <c r="AC214" s="20"/>
      <c r="AD214" s="25"/>
      <c r="AE214" s="21"/>
      <c r="AF214" s="22"/>
      <c r="AG214" s="51"/>
      <c r="AH214" s="51"/>
      <c r="AI214" s="51"/>
      <c r="AJ214" s="95"/>
      <c r="AK214" s="22"/>
      <c r="AL214" s="20"/>
      <c r="AM214" s="20"/>
      <c r="AN214" s="21"/>
    </row>
    <row r="215" spans="2:40" s="75" customFormat="1" x14ac:dyDescent="0.25">
      <c r="B215" s="123" t="s">
        <v>536</v>
      </c>
      <c r="C215" s="290" t="s">
        <v>537</v>
      </c>
      <c r="D215" s="291"/>
      <c r="E215" s="291"/>
      <c r="F215" s="291"/>
      <c r="G215" s="291"/>
      <c r="H215" s="291"/>
      <c r="I215" s="291"/>
      <c r="J215" s="291"/>
      <c r="K215" s="291"/>
      <c r="L215" s="291"/>
      <c r="M215" s="291"/>
      <c r="N215" s="291"/>
      <c r="O215" s="291"/>
      <c r="P215" s="291"/>
      <c r="Q215" s="291"/>
      <c r="R215" s="291"/>
      <c r="S215" s="291"/>
      <c r="T215" s="291"/>
      <c r="U215" s="291"/>
      <c r="V215" s="291"/>
      <c r="W215" s="291"/>
      <c r="X215" s="291"/>
      <c r="Y215" s="291"/>
      <c r="Z215" s="291"/>
      <c r="AA215" s="291"/>
      <c r="AB215" s="291"/>
      <c r="AC215" s="291"/>
      <c r="AD215" s="291"/>
      <c r="AE215" s="291"/>
      <c r="AF215" s="291"/>
      <c r="AG215" s="291"/>
      <c r="AH215" s="291"/>
      <c r="AI215" s="291"/>
      <c r="AJ215" s="291"/>
      <c r="AK215" s="291"/>
      <c r="AL215" s="291"/>
      <c r="AM215" s="291"/>
      <c r="AN215" s="292"/>
    </row>
    <row r="216" spans="2:40" s="146" customFormat="1" ht="140.25" x14ac:dyDescent="0.25">
      <c r="B216" s="23" t="s">
        <v>538</v>
      </c>
      <c r="C216" s="149" t="s">
        <v>539</v>
      </c>
      <c r="D216" s="145" t="s">
        <v>540</v>
      </c>
      <c r="E216" s="83"/>
      <c r="F216" s="16" t="s">
        <v>755</v>
      </c>
      <c r="G216" s="74" t="s">
        <v>661</v>
      </c>
      <c r="H216" s="36" t="s">
        <v>662</v>
      </c>
      <c r="I216" s="35">
        <v>76</v>
      </c>
      <c r="J216" s="49">
        <v>76</v>
      </c>
      <c r="K216" s="50">
        <v>36</v>
      </c>
      <c r="L216" s="22"/>
      <c r="M216" s="94"/>
      <c r="N216" s="141"/>
      <c r="O216" s="20"/>
      <c r="P216" s="21"/>
      <c r="Q216" s="22"/>
      <c r="R216" s="94"/>
      <c r="S216" s="20"/>
      <c r="T216" s="20"/>
      <c r="U216" s="21"/>
      <c r="V216" s="23"/>
      <c r="W216" s="24"/>
      <c r="X216" s="20"/>
      <c r="Y216" s="25"/>
      <c r="Z216" s="21"/>
      <c r="AA216" s="23"/>
      <c r="AB216" s="24"/>
      <c r="AC216" s="20"/>
      <c r="AD216" s="25"/>
      <c r="AE216" s="21"/>
      <c r="AF216" s="22"/>
      <c r="AG216" s="51"/>
      <c r="AH216" s="51"/>
      <c r="AI216" s="51"/>
      <c r="AJ216" s="95"/>
      <c r="AK216" s="22"/>
      <c r="AL216" s="20"/>
      <c r="AM216" s="20"/>
      <c r="AN216" s="21"/>
    </row>
    <row r="217" spans="2:40" s="146" customFormat="1" ht="76.5" x14ac:dyDescent="0.25">
      <c r="B217" s="23" t="s">
        <v>541</v>
      </c>
      <c r="C217" s="149" t="s">
        <v>542</v>
      </c>
      <c r="D217" s="145" t="s">
        <v>543</v>
      </c>
      <c r="E217" s="84"/>
      <c r="F217" s="16" t="s">
        <v>756</v>
      </c>
      <c r="G217" s="74" t="s">
        <v>661</v>
      </c>
      <c r="H217" s="36" t="s">
        <v>662</v>
      </c>
      <c r="I217" s="35">
        <v>16</v>
      </c>
      <c r="J217" s="49">
        <v>16</v>
      </c>
      <c r="K217" s="50">
        <v>16</v>
      </c>
      <c r="L217" s="55"/>
      <c r="M217" s="94"/>
      <c r="N217" s="141"/>
      <c r="O217" s="20"/>
      <c r="P217" s="21"/>
      <c r="Q217" s="22"/>
      <c r="R217" s="94"/>
      <c r="S217" s="20"/>
      <c r="T217" s="20"/>
      <c r="U217" s="21"/>
      <c r="V217" s="23"/>
      <c r="W217" s="24"/>
      <c r="X217" s="20"/>
      <c r="Y217" s="25"/>
      <c r="Z217" s="21"/>
      <c r="AA217" s="23"/>
      <c r="AB217" s="24"/>
      <c r="AC217" s="20"/>
      <c r="AD217" s="25"/>
      <c r="AE217" s="21"/>
      <c r="AF217" s="22"/>
      <c r="AG217" s="51"/>
      <c r="AH217" s="51"/>
      <c r="AI217" s="51"/>
      <c r="AJ217" s="95"/>
      <c r="AK217" s="22"/>
      <c r="AL217" s="20"/>
      <c r="AM217" s="20"/>
      <c r="AN217" s="21"/>
    </row>
    <row r="218" spans="2:40" s="146" customFormat="1" ht="89.25" x14ac:dyDescent="0.25">
      <c r="B218" s="23" t="s">
        <v>544</v>
      </c>
      <c r="C218" s="149" t="s">
        <v>545</v>
      </c>
      <c r="D218" s="145" t="s">
        <v>546</v>
      </c>
      <c r="E218" s="84"/>
      <c r="F218" s="16" t="s">
        <v>757</v>
      </c>
      <c r="G218" s="74" t="s">
        <v>661</v>
      </c>
      <c r="H218" s="36" t="s">
        <v>662</v>
      </c>
      <c r="I218" s="35">
        <v>18</v>
      </c>
      <c r="J218" s="49">
        <v>18</v>
      </c>
      <c r="K218" s="50">
        <v>13</v>
      </c>
      <c r="L218" s="22"/>
      <c r="M218" s="94"/>
      <c r="N218" s="141"/>
      <c r="O218" s="20"/>
      <c r="P218" s="21"/>
      <c r="Q218" s="22"/>
      <c r="R218" s="94"/>
      <c r="S218" s="20"/>
      <c r="T218" s="20"/>
      <c r="U218" s="21"/>
      <c r="V218" s="23"/>
      <c r="W218" s="24"/>
      <c r="X218" s="20"/>
      <c r="Y218" s="25"/>
      <c r="Z218" s="21"/>
      <c r="AA218" s="23"/>
      <c r="AB218" s="24"/>
      <c r="AC218" s="20"/>
      <c r="AD218" s="25"/>
      <c r="AE218" s="21"/>
      <c r="AF218" s="22"/>
      <c r="AG218" s="51"/>
      <c r="AH218" s="51"/>
      <c r="AI218" s="51"/>
      <c r="AJ218" s="95"/>
      <c r="AK218" s="22"/>
      <c r="AL218" s="20"/>
      <c r="AM218" s="20"/>
      <c r="AN218" s="21"/>
    </row>
    <row r="219" spans="2:40" s="146" customFormat="1" ht="63.75" x14ac:dyDescent="0.25">
      <c r="B219" s="23" t="s">
        <v>547</v>
      </c>
      <c r="C219" s="149" t="s">
        <v>548</v>
      </c>
      <c r="D219" s="145" t="s">
        <v>549</v>
      </c>
      <c r="E219" s="39"/>
      <c r="F219" s="16" t="s">
        <v>758</v>
      </c>
      <c r="G219" s="74" t="s">
        <v>661</v>
      </c>
      <c r="H219" s="36" t="s">
        <v>662</v>
      </c>
      <c r="I219" s="35">
        <v>4</v>
      </c>
      <c r="J219" s="40">
        <v>4</v>
      </c>
      <c r="K219" s="52" t="s">
        <v>559</v>
      </c>
      <c r="L219" s="18"/>
      <c r="M219" s="14"/>
      <c r="N219" s="40"/>
      <c r="O219" s="16"/>
      <c r="P219" s="19"/>
      <c r="Q219" s="18"/>
      <c r="R219" s="94"/>
      <c r="S219" s="16"/>
      <c r="T219" s="20"/>
      <c r="U219" s="21"/>
      <c r="V219" s="22"/>
      <c r="W219" s="15"/>
      <c r="X219" s="16"/>
      <c r="Y219" s="20"/>
      <c r="Z219" s="21"/>
      <c r="AA219" s="22"/>
      <c r="AB219" s="14"/>
      <c r="AC219" s="16"/>
      <c r="AD219" s="16"/>
      <c r="AE219" s="19"/>
      <c r="AF219" s="22"/>
      <c r="AG219" s="51"/>
      <c r="AH219" s="51"/>
      <c r="AI219" s="51"/>
      <c r="AJ219" s="95"/>
      <c r="AK219" s="22"/>
      <c r="AL219" s="16"/>
      <c r="AM219" s="20"/>
      <c r="AN219" s="21"/>
    </row>
    <row r="220" spans="2:40" s="146" customFormat="1" ht="89.25" x14ac:dyDescent="0.25">
      <c r="B220" s="23" t="s">
        <v>550</v>
      </c>
      <c r="C220" s="149" t="s">
        <v>551</v>
      </c>
      <c r="D220" s="145" t="s">
        <v>552</v>
      </c>
      <c r="E220" s="83"/>
      <c r="F220" s="16" t="s">
        <v>759</v>
      </c>
      <c r="G220" s="74" t="s">
        <v>661</v>
      </c>
      <c r="H220" s="36" t="s">
        <v>662</v>
      </c>
      <c r="I220" s="35">
        <v>5</v>
      </c>
      <c r="J220" s="40">
        <v>7</v>
      </c>
      <c r="K220" s="59">
        <v>7</v>
      </c>
      <c r="L220" s="18"/>
      <c r="M220" s="14"/>
      <c r="N220" s="40"/>
      <c r="O220" s="16"/>
      <c r="P220" s="19"/>
      <c r="Q220" s="18"/>
      <c r="R220" s="94"/>
      <c r="S220" s="16"/>
      <c r="T220" s="20"/>
      <c r="U220" s="21"/>
      <c r="V220" s="22"/>
      <c r="W220" s="15"/>
      <c r="X220" s="16"/>
      <c r="Y220" s="20"/>
      <c r="Z220" s="21"/>
      <c r="AA220" s="22"/>
      <c r="AB220" s="14"/>
      <c r="AC220" s="16"/>
      <c r="AD220" s="16"/>
      <c r="AE220" s="19"/>
      <c r="AF220" s="22"/>
      <c r="AG220" s="51"/>
      <c r="AH220" s="51"/>
      <c r="AI220" s="51"/>
      <c r="AJ220" s="95"/>
      <c r="AK220" s="22"/>
      <c r="AL220" s="16"/>
      <c r="AM220" s="20"/>
      <c r="AN220" s="21"/>
    </row>
    <row r="221" spans="2:40" s="146" customFormat="1" ht="89.25" x14ac:dyDescent="0.25">
      <c r="B221" s="23" t="s">
        <v>553</v>
      </c>
      <c r="C221" s="149" t="s">
        <v>554</v>
      </c>
      <c r="D221" s="145" t="s">
        <v>555</v>
      </c>
      <c r="E221" s="141"/>
      <c r="F221" s="16" t="s">
        <v>761</v>
      </c>
      <c r="G221" s="74" t="s">
        <v>661</v>
      </c>
      <c r="H221" s="36" t="s">
        <v>662</v>
      </c>
      <c r="I221" s="35">
        <v>10</v>
      </c>
      <c r="J221" s="49">
        <v>10</v>
      </c>
      <c r="K221" s="50">
        <v>10</v>
      </c>
      <c r="L221" s="22"/>
      <c r="M221" s="94"/>
      <c r="N221" s="141"/>
      <c r="O221" s="20"/>
      <c r="P221" s="21"/>
      <c r="Q221" s="22"/>
      <c r="R221" s="94"/>
      <c r="S221" s="20"/>
      <c r="T221" s="20"/>
      <c r="U221" s="21"/>
      <c r="V221" s="23"/>
      <c r="W221" s="24"/>
      <c r="X221" s="20"/>
      <c r="Y221" s="25"/>
      <c r="Z221" s="21"/>
      <c r="AA221" s="23"/>
      <c r="AB221" s="24"/>
      <c r="AC221" s="20"/>
      <c r="AD221" s="25"/>
      <c r="AE221" s="21"/>
      <c r="AF221" s="22"/>
      <c r="AG221" s="51"/>
      <c r="AH221" s="51"/>
      <c r="AI221" s="51"/>
      <c r="AJ221" s="95"/>
      <c r="AK221" s="22"/>
      <c r="AL221" s="20"/>
      <c r="AM221" s="20"/>
      <c r="AN221" s="21"/>
    </row>
    <row r="222" spans="2:40" s="146" customFormat="1" ht="90" thickBot="1" x14ac:dyDescent="0.3">
      <c r="B222" s="219" t="s">
        <v>556</v>
      </c>
      <c r="C222" s="220" t="s">
        <v>557</v>
      </c>
      <c r="D222" s="221" t="s">
        <v>558</v>
      </c>
      <c r="E222" s="222"/>
      <c r="F222" s="125" t="s">
        <v>760</v>
      </c>
      <c r="G222" s="107" t="s">
        <v>661</v>
      </c>
      <c r="H222" s="48" t="s">
        <v>662</v>
      </c>
      <c r="I222" s="223">
        <v>38</v>
      </c>
      <c r="J222" s="224">
        <v>38</v>
      </c>
      <c r="K222" s="225">
        <v>15</v>
      </c>
      <c r="L222" s="226"/>
      <c r="M222" s="227"/>
      <c r="N222" s="222"/>
      <c r="O222" s="228"/>
      <c r="P222" s="229"/>
      <c r="Q222" s="226"/>
      <c r="R222" s="227"/>
      <c r="S222" s="228"/>
      <c r="T222" s="228"/>
      <c r="U222" s="229"/>
      <c r="V222" s="219"/>
      <c r="W222" s="230"/>
      <c r="X222" s="228"/>
      <c r="Y222" s="231"/>
      <c r="Z222" s="229"/>
      <c r="AA222" s="219"/>
      <c r="AB222" s="230"/>
      <c r="AC222" s="228"/>
      <c r="AD222" s="231"/>
      <c r="AE222" s="229"/>
      <c r="AF222" s="226"/>
      <c r="AG222" s="232"/>
      <c r="AH222" s="232"/>
      <c r="AI222" s="232"/>
      <c r="AJ222" s="233"/>
      <c r="AK222" s="226"/>
      <c r="AL222" s="228"/>
      <c r="AM222" s="228"/>
      <c r="AN222" s="229"/>
    </row>
    <row r="223" spans="2:40" x14ac:dyDescent="0.25">
      <c r="B223" s="288" t="s">
        <v>28</v>
      </c>
      <c r="C223" s="289"/>
      <c r="D223" s="289"/>
      <c r="E223" s="289"/>
      <c r="F223" s="289"/>
      <c r="G223" s="289"/>
      <c r="H223" s="289"/>
      <c r="I223" s="289"/>
      <c r="J223" s="289"/>
      <c r="K223" s="289"/>
      <c r="L223" s="289"/>
      <c r="M223" s="289"/>
      <c r="N223" s="289"/>
      <c r="O223" s="289"/>
      <c r="P223" s="289"/>
      <c r="Q223" s="289"/>
      <c r="R223" s="289"/>
      <c r="S223" s="289"/>
      <c r="T223" s="289"/>
      <c r="U223" s="289"/>
      <c r="V223" s="289"/>
      <c r="W223" s="289"/>
      <c r="X223" s="289"/>
      <c r="Y223" s="289"/>
      <c r="Z223" s="289"/>
      <c r="AA223" s="289"/>
      <c r="AB223" s="289"/>
      <c r="AC223" s="289"/>
      <c r="AD223" s="289"/>
      <c r="AE223" s="289"/>
      <c r="AF223" s="289"/>
      <c r="AG223" s="289"/>
      <c r="AH223" s="289"/>
      <c r="AI223" s="289"/>
      <c r="AJ223" s="289"/>
      <c r="AK223" s="289"/>
      <c r="AL223" s="13"/>
      <c r="AM223" s="10"/>
    </row>
  </sheetData>
  <mergeCells count="45">
    <mergeCell ref="C129:AN129"/>
    <mergeCell ref="C208:AN208"/>
    <mergeCell ref="C215:AN215"/>
    <mergeCell ref="C140:AN140"/>
    <mergeCell ref="C141:AN141"/>
    <mergeCell ref="C142:AN142"/>
    <mergeCell ref="C150:AN150"/>
    <mergeCell ref="C158:AN158"/>
    <mergeCell ref="C167:AN167"/>
    <mergeCell ref="C168:AN168"/>
    <mergeCell ref="C176:AN176"/>
    <mergeCell ref="C182:AN182"/>
    <mergeCell ref="C207:AN207"/>
    <mergeCell ref="C106:AN106"/>
    <mergeCell ref="C110:AN110"/>
    <mergeCell ref="C111:AN111"/>
    <mergeCell ref="C119:AN119"/>
    <mergeCell ref="C120:AN120"/>
    <mergeCell ref="C5:AN5"/>
    <mergeCell ref="C6:AN6"/>
    <mergeCell ref="C7:AN7"/>
    <mergeCell ref="C8:AN8"/>
    <mergeCell ref="C21:AN21"/>
    <mergeCell ref="C28:AN28"/>
    <mergeCell ref="C31:AN31"/>
    <mergeCell ref="C32:AN32"/>
    <mergeCell ref="C42:AN42"/>
    <mergeCell ref="B223:AK223"/>
    <mergeCell ref="C133:AN133"/>
    <mergeCell ref="C134:AN134"/>
    <mergeCell ref="C135:AN135"/>
    <mergeCell ref="C64:AN64"/>
    <mergeCell ref="C65:AN65"/>
    <mergeCell ref="C66:AN66"/>
    <mergeCell ref="C70:AN70"/>
    <mergeCell ref="C84:AN84"/>
    <mergeCell ref="C93:AN93"/>
    <mergeCell ref="C99:AN99"/>
    <mergeCell ref="C101:AN101"/>
    <mergeCell ref="G3:AN3"/>
    <mergeCell ref="B3:B4"/>
    <mergeCell ref="C3:C4"/>
    <mergeCell ref="D3:D4"/>
    <mergeCell ref="E3:E4"/>
    <mergeCell ref="F3:F4"/>
  </mergeCells>
  <phoneticPr fontId="22" type="noConversion"/>
  <conditionalFormatting sqref="G44 G46 G48 G50 G52 G54 G56 G58 G60 G62">
    <cfRule type="containsText" dxfId="1" priority="1" operator="containsText" text="!">
      <formula>NOT(ISERROR(SEARCH("!",G44)))</formula>
    </cfRule>
  </conditionalFormatting>
  <conditionalFormatting sqref="G43 G45 G47 G49 G51 G53 G55 G57 G59 G61 G63">
    <cfRule type="containsText" dxfId="0" priority="2" operator="containsText" text="!">
      <formula>NOT(ISERROR(SEARCH("!",G43)))</formula>
    </cfRule>
  </conditionalFormatting>
  <pageMargins left="0.25" right="0.25" top="0.75" bottom="0.75" header="0.3" footer="0.3"/>
  <pageSetup paperSize="8" scale="47" fitToHeight="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1 lentelė</vt:lpstr>
      <vt:lpstr>2 lentelė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Virginija Lauruvėnė</dc:creator>
  <cp:lastModifiedBy>Re13</cp:lastModifiedBy>
  <cp:lastPrinted>2019-10-18T07:41:07Z</cp:lastPrinted>
  <dcterms:created xsi:type="dcterms:W3CDTF">2017-11-23T09:10:18Z</dcterms:created>
  <dcterms:modified xsi:type="dcterms:W3CDTF">2020-04-15T07:08:46Z</dcterms:modified>
</cp:coreProperties>
</file>