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DV06\Desktop\"/>
    </mc:Choice>
  </mc:AlternateContent>
  <xr:revisionPtr revIDLastSave="0" documentId="8_{B566EB44-1214-4BF9-8309-E715FB390E21}" xr6:coauthVersionLast="47" xr6:coauthVersionMax="47" xr10:uidLastSave="{00000000-0000-0000-0000-000000000000}"/>
  <bookViews>
    <workbookView xWindow="-120" yWindow="-120" windowWidth="29040" windowHeight="15720" xr2:uid="{00000000-000D-0000-FFFF-FFFF00000000}"/>
  </bookViews>
  <sheets>
    <sheet name="Lapas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0" i="1" l="1"/>
  <c r="L93" i="1"/>
  <c r="M90" i="1"/>
  <c r="P87" i="1"/>
  <c r="M87" i="1"/>
  <c r="L87" i="1"/>
  <c r="O87" i="1" s="1"/>
  <c r="M86" i="1"/>
  <c r="M85" i="1"/>
  <c r="L85" i="1" s="1"/>
  <c r="L72" i="1"/>
  <c r="N70" i="1"/>
  <c r="L59" i="1"/>
  <c r="P70" i="1"/>
  <c r="P73" i="1" s="1"/>
  <c r="P57" i="1"/>
  <c r="N91" i="1" l="1"/>
  <c r="M91" i="1"/>
  <c r="L91" i="1" s="1"/>
  <c r="P90" i="1"/>
  <c r="N90" i="1"/>
  <c r="L90" i="1"/>
  <c r="Q85" i="1"/>
  <c r="Q70" i="1"/>
  <c r="Q46" i="1"/>
  <c r="M46" i="1" l="1"/>
  <c r="Q54" i="1"/>
  <c r="O54" i="1"/>
  <c r="L100" i="1"/>
  <c r="L70" i="1"/>
  <c r="P59" i="1"/>
  <c r="Q47" i="1"/>
  <c r="O47" i="1" s="1"/>
  <c r="L46" i="1" l="1"/>
  <c r="Q59" i="1"/>
  <c r="O59" i="1" s="1"/>
  <c r="P46" i="1"/>
  <c r="O72" i="1"/>
  <c r="O71" i="1"/>
  <c r="O69" i="1"/>
  <c r="O100" i="1"/>
  <c r="O98" i="1"/>
  <c r="O94" i="1"/>
  <c r="O92" i="1"/>
  <c r="O91" i="1"/>
  <c r="O86" i="1"/>
  <c r="P100" i="1" l="1"/>
  <c r="Q96" i="1" l="1"/>
  <c r="P96" i="1"/>
  <c r="L96" i="1"/>
  <c r="O96" i="1" l="1"/>
  <c r="O90" i="1"/>
  <c r="P86" i="1" l="1"/>
  <c r="O70" i="1" l="1"/>
  <c r="Q51" i="1" l="1"/>
  <c r="M51" i="1"/>
  <c r="P51" i="1" s="1"/>
  <c r="O46" i="1"/>
  <c r="L71" i="1" l="1"/>
  <c r="L58" i="1"/>
  <c r="N53" i="1"/>
  <c r="M53" i="1"/>
  <c r="M50" i="1"/>
  <c r="L50" i="1" s="1"/>
  <c r="L53" i="1" l="1"/>
  <c r="P58" i="1"/>
  <c r="P53" i="1" l="1"/>
  <c r="P50" i="1"/>
  <c r="O51" i="1"/>
  <c r="P49" i="1" l="1"/>
  <c r="P60" i="1" s="1"/>
  <c r="O49" i="1" l="1"/>
  <c r="Q84" i="1" l="1"/>
  <c r="M84" i="1"/>
  <c r="P84" i="1" l="1"/>
  <c r="M103" i="1"/>
  <c r="L84" i="1"/>
  <c r="L103" i="1" s="1"/>
  <c r="O84" i="1"/>
  <c r="Q88" i="1"/>
  <c r="O88" i="1" s="1"/>
  <c r="Q87" i="1" l="1"/>
  <c r="Q94" i="1"/>
  <c r="P94" i="1"/>
  <c r="G87" i="1" l="1"/>
  <c r="O50" i="1" l="1"/>
  <c r="O53" i="1" l="1"/>
  <c r="O58" i="1"/>
  <c r="M73" i="1" l="1"/>
  <c r="L73" i="1"/>
  <c r="P98" i="1"/>
  <c r="Q86" i="1"/>
  <c r="Q100" i="1" l="1"/>
  <c r="Q103" i="1" s="1"/>
  <c r="N88" i="1"/>
  <c r="N103" i="1" s="1"/>
  <c r="P85" i="1"/>
  <c r="N68" i="1"/>
  <c r="Q68" i="1" s="1"/>
  <c r="O68" i="1" s="1"/>
  <c r="O73" i="1" s="1"/>
  <c r="M57" i="1"/>
  <c r="L52" i="1"/>
  <c r="M49" i="1"/>
  <c r="O85" i="1" l="1"/>
  <c r="O103" i="1" s="1"/>
  <c r="P103" i="1"/>
  <c r="P104" i="1" s="1"/>
  <c r="M60" i="1"/>
  <c r="M104" i="1" s="1"/>
  <c r="N73" i="1"/>
  <c r="N52" i="1"/>
  <c r="L60" i="1"/>
  <c r="L104" i="1" s="1"/>
  <c r="Q73" i="1" l="1"/>
  <c r="O52" i="1"/>
  <c r="O60" i="1" s="1"/>
  <c r="O104" i="1" s="1"/>
  <c r="N60" i="1"/>
  <c r="N104" i="1" s="1"/>
  <c r="Q52" i="1" l="1"/>
  <c r="Q60" i="1" s="1"/>
  <c r="Q104" i="1" s="1"/>
</calcChain>
</file>

<file path=xl/sharedStrings.xml><?xml version="1.0" encoding="utf-8"?>
<sst xmlns="http://schemas.openxmlformats.org/spreadsheetml/2006/main" count="398" uniqueCount="287">
  <si>
    <t>Nr.</t>
  </si>
  <si>
    <t>Kodas</t>
  </si>
  <si>
    <t>Pavadinimas, mato vnt.</t>
  </si>
  <si>
    <t>Pasiekta  reikšmė</t>
  </si>
  <si>
    <t xml:space="preserve">Iš viso </t>
  </si>
  <si>
    <t>1.1.</t>
  </si>
  <si>
    <t>1.1.1.</t>
  </si>
  <si>
    <t>Stiprybės</t>
  </si>
  <si>
    <t>1.</t>
  </si>
  <si>
    <t>Silpnybės</t>
  </si>
  <si>
    <t>Galimybės</t>
  </si>
  <si>
    <t>Grėsmės</t>
  </si>
  <si>
    <t>(įrašomas programos pavadinimas)</t>
  </si>
  <si>
    <t xml:space="preserve"> ĮGYVENDINIMO ATASKAITA</t>
  </si>
  <si>
    <t>(įrašoma programos parengimo data, registracijos numeris)</t>
  </si>
  <si>
    <t>Priemonei / veiksmui įgyvendinti panaudotos lėšos   (Eur)</t>
  </si>
  <si>
    <t>Planuojamos skirti veiksmo vykdytojo  ir partnerio (-ių) lėšos</t>
  </si>
  <si>
    <t>Išmokėtos veiksmo vykdytojo  ir partnerio (-ių) lėšos</t>
  </si>
  <si>
    <t>Planuojamas skirti finansavimas (iš valstybės biudžeto, ES fondų ir kitos tarptautinės finansinės paramos lėšų)</t>
  </si>
  <si>
    <t>Išmokėtas finansavimas (iš valstybės biudžeto, ES fondų ir kitos tarptautinės finansinės paramos lėšų)</t>
  </si>
  <si>
    <t>Tikslo / uždavinio / priemonės / veiksmo pavadinimai*</t>
  </si>
  <si>
    <t>1 lentelė. Programos SSGG lentelėje nurodytų veiksnių pokyčių įvertinimas</t>
  </si>
  <si>
    <t>Programos įgyvendinimo rodikliai**</t>
  </si>
  <si>
    <t>2 lentelė. Programos įgyvendinimo pažanga nuo programos įgyvendinimo pradžios</t>
  </si>
  <si>
    <t>Programos įgyvendinimo veiksmai</t>
  </si>
  <si>
    <t>Programoje suplanuota veiksmo pradžia</t>
  </si>
  <si>
    <t>Programoje suplanuota veiksmo pabaiga</t>
  </si>
  <si>
    <t>Papildoma informacija, paaiškinimai</t>
  </si>
  <si>
    <t>Suplanuota 2023 m. pasiekti  reikšmė***</t>
  </si>
  <si>
    <t xml:space="preserve">Suplanuota iki ataskaitinių metų pabaigos pasiekti reikšmė**** </t>
  </si>
  <si>
    <t>Veiksmo įgyvendinimo būklė*****</t>
  </si>
  <si>
    <t>Veiksmą atitinkančio projekto Nr.******</t>
  </si>
  <si>
    <t>Priemonei / veiksmui įgyvendinti programoje numatytas lėšų poreikis (Eur)</t>
  </si>
  <si>
    <t>* Nurodomos programos  SSGG lentelėje nustatytos ir programos įgyvendinimo metu naujai paaiškėjusios stiprybės, silpnybės (problemos), galimybės ir grėsmės;</t>
  </si>
  <si>
    <t>Integruotų teritorijų vystymo programų 
rengimo ir įgyvendinimo gairių 4 priedas</t>
  </si>
  <si>
    <r>
      <t>** Įvertinami veiksnių pokyčiai per ataskaitinius metus ir per laikotarpį nuo programos įgyvendinimo pradžios (nurodoma, ar pasikeitė programoje identifikuotos stiprybės, silpnybės, galimybės ir grėsmės, ar atsirado naujų, programoje nevertintų</t>
    </r>
    <r>
      <rPr>
        <i/>
        <sz val="9"/>
        <color rgb="FFFF0000"/>
        <rFont val="Times New Roman"/>
        <family val="1"/>
        <charset val="186"/>
      </rPr>
      <t>,</t>
    </r>
    <r>
      <rPr>
        <i/>
        <sz val="9"/>
        <color theme="1"/>
        <rFont val="Times New Roman"/>
        <family val="1"/>
      </rPr>
      <t>tikslinės teritorijos vystymui svarbių veiksnių).</t>
    </r>
  </si>
  <si>
    <t>Klaipėdos miesto integruota teritorijų vystymo programa</t>
  </si>
  <si>
    <t>2016 m. vasario 12 d. Nr. 1V-102</t>
  </si>
  <si>
    <t>2.Teritorijoje yra didelė koncentracija viešąsias paslaugas teikiančių įstaigų</t>
  </si>
  <si>
    <t xml:space="preserve">3.Tinkamų konversijai plotų potencialas </t>
  </si>
  <si>
    <t>1. Nepalanki demografinė struktūra</t>
  </si>
  <si>
    <t>2. Socialinės problemos</t>
  </si>
  <si>
    <t xml:space="preserve">3. Aplinkos tarša </t>
  </si>
  <si>
    <t>1. Augantis Klaipėdos valstybinio jūrų uosto potencialas ir LEZ plėtra</t>
  </si>
  <si>
    <t>2. Mokymosi visą gyvenimą aktualumo didėjimas (povidurinio mokymo įstaigų (profesinių mokyklų, kolegijų, universitetų) kokybiniai pokyčiai bei plėtra)</t>
  </si>
  <si>
    <t xml:space="preserve">1. Neigiami demografiniai pokyčiai </t>
  </si>
  <si>
    <t>2. Energijos išteklių mažėjimas, jų brangimas</t>
  </si>
  <si>
    <t>1-E</t>
  </si>
  <si>
    <t>1-R-1</t>
  </si>
  <si>
    <t>1.1.P-1</t>
  </si>
  <si>
    <t>1.1.P-2</t>
  </si>
  <si>
    <t>1.1.P-3</t>
  </si>
  <si>
    <t>1.1.P-4</t>
  </si>
  <si>
    <t>1.1.P-5</t>
  </si>
  <si>
    <t>1.1.P-6</t>
  </si>
  <si>
    <t>1.1.P-7</t>
  </si>
  <si>
    <t>1.1.P-8</t>
  </si>
  <si>
    <t xml:space="preserve">Įgyvendinamas </t>
  </si>
  <si>
    <t>_</t>
  </si>
  <si>
    <t>Įgyvendinamas</t>
  </si>
  <si>
    <t xml:space="preserve">Baigtas </t>
  </si>
  <si>
    <t>1.2.</t>
  </si>
  <si>
    <t>1-R-2</t>
  </si>
  <si>
    <t>1.2.P-1</t>
  </si>
  <si>
    <t>1.2.P-2</t>
  </si>
  <si>
    <t>1.2.P-3</t>
  </si>
  <si>
    <t>1.2.P-4</t>
  </si>
  <si>
    <t>1.2.P-6</t>
  </si>
  <si>
    <t>1.2.P-5</t>
  </si>
  <si>
    <t>1.2.1.</t>
  </si>
  <si>
    <t>1.1.2</t>
  </si>
  <si>
    <t>1.1.3</t>
  </si>
  <si>
    <t>1.1.4</t>
  </si>
  <si>
    <t>1.1.5</t>
  </si>
  <si>
    <t>1.1.6</t>
  </si>
  <si>
    <t>1.1.7</t>
  </si>
  <si>
    <t>1.1.8</t>
  </si>
  <si>
    <t>1.1.9</t>
  </si>
  <si>
    <t>1.1.10</t>
  </si>
  <si>
    <t>1.1.11</t>
  </si>
  <si>
    <t>1.1.12</t>
  </si>
  <si>
    <t>1.1.13</t>
  </si>
  <si>
    <t>1.1.14</t>
  </si>
  <si>
    <t>1.1.15</t>
  </si>
  <si>
    <t>1.2.2</t>
  </si>
  <si>
    <t>1.2.3</t>
  </si>
  <si>
    <t>1.2.4</t>
  </si>
  <si>
    <t>1.2.5</t>
  </si>
  <si>
    <t>1.3.</t>
  </si>
  <si>
    <t>1-R-3</t>
  </si>
  <si>
    <t>1.3.P-1</t>
  </si>
  <si>
    <t>1.3.P-2</t>
  </si>
  <si>
    <t>1.3.P-3</t>
  </si>
  <si>
    <t>1.3.P-4</t>
  </si>
  <si>
    <t>1.3.P-5</t>
  </si>
  <si>
    <t>1.3.P-6</t>
  </si>
  <si>
    <t>1.3.P-7</t>
  </si>
  <si>
    <t>1.3.P-8</t>
  </si>
  <si>
    <t>1.3.P-9</t>
  </si>
  <si>
    <t>1.3.P-10</t>
  </si>
  <si>
    <t>1.3.1.</t>
  </si>
  <si>
    <t>1.3.2</t>
  </si>
  <si>
    <t>1.3.3</t>
  </si>
  <si>
    <t>1.3.4</t>
  </si>
  <si>
    <t>1.3.5</t>
  </si>
  <si>
    <t>Iš viso</t>
  </si>
  <si>
    <t>1.3.7</t>
  </si>
  <si>
    <t>1.3.6</t>
  </si>
  <si>
    <t>1.3.8</t>
  </si>
  <si>
    <t>1.3.9</t>
  </si>
  <si>
    <t>1.3.10</t>
  </si>
  <si>
    <t>1.3.11</t>
  </si>
  <si>
    <t>1.3.12</t>
  </si>
  <si>
    <t>1.3.13</t>
  </si>
  <si>
    <t>1.3.14</t>
  </si>
  <si>
    <t>1.3.P-0</t>
  </si>
  <si>
    <t>07.1.1.-CPVA-V-304-01-0019</t>
  </si>
  <si>
    <t xml:space="preserve">Gyventojų skaičius programos įgyvendinimo teritorijoje </t>
  </si>
  <si>
    <t>Didinti tikslinės teritorijos patrauklumą gyventojams</t>
  </si>
  <si>
    <t>Sudaryti sąlygas SVV kūrimuisi ir užimtumo didinimui tikslinėje teritorijoje</t>
  </si>
  <si>
    <t>Naujai įsikūrusių įmonių ar jų padalinių (vietos vienetų) sutvarkytoje teritorijoje skaičius, vnt.</t>
  </si>
  <si>
    <r>
      <rPr>
        <sz val="9"/>
        <rFont val="Times New Roman"/>
        <family val="1"/>
      </rPr>
      <t>Sukurtos arba atnaujintos viešosios erdvės, m</t>
    </r>
    <r>
      <rPr>
        <vertAlign val="superscript"/>
        <sz val="9"/>
        <rFont val="Times New Roman"/>
        <family val="1"/>
        <charset val="186"/>
      </rPr>
      <t>2</t>
    </r>
  </si>
  <si>
    <t>Bendras rekonstruotų arba atnaujintų kelių ilgis, km</t>
  </si>
  <si>
    <t>Sutvarkyti, įrengti ir pritaikyti lankymui gamtos, kultūros ir kultūros paveldo objektai ir teritorijos, vnt.</t>
  </si>
  <si>
    <t>BIVP projektų veiklų dalyviai (įskaitant visas tikslines grupes), skaičius</t>
  </si>
  <si>
    <t>Bendras naujai nutiestų kelių ilgis, km</t>
  </si>
  <si>
    <t>Modernizuoti kultūros infrastruktūros objektai, vnt.</t>
  </si>
  <si>
    <t>Parengtas techninis projektas, vnt.</t>
  </si>
  <si>
    <t>Parengta galimybių studija,vnt.</t>
  </si>
  <si>
    <t>Bastionų gatvės su nauju tiltu per Danės upę statyba</t>
  </si>
  <si>
    <t xml:space="preserve">Danės upės krantinių rekonstrukcija (nuo Biržos tilto) ir prieigų (Danės skvero su fontanais) sutvarkymas </t>
  </si>
  <si>
    <r>
      <t xml:space="preserve"> Sukurtos arba atnaujintos atviros erdvės miestų vietovėse, m</t>
    </r>
    <r>
      <rPr>
        <vertAlign val="superscript"/>
        <sz val="9"/>
        <rFont val="Times New Roman"/>
        <family val="1"/>
        <charset val="186"/>
      </rPr>
      <t>2</t>
    </r>
  </si>
  <si>
    <t>Turgaus aikštės su prieigomis sutvarkymas, pritaikant verslo, bendruomenės poreikiams</t>
  </si>
  <si>
    <t>Atgimimo aikštės sutvarkymas, didinant patrauklumą investicijoms, skatinant lankytojų srautus</t>
  </si>
  <si>
    <t>Bastionų komplekso (Jono kalnelio) ir jo prieigų sutvarkymas, sukuriant išskirtinį kultūros ir turizmo traukos centrą bei skatinant smulkųjį ir vidutinį verslą</t>
  </si>
  <si>
    <r>
      <t>Sukurtos arba atnaujintos atviros erdvės miestų vietovėse, m</t>
    </r>
    <r>
      <rPr>
        <vertAlign val="superscript"/>
        <sz val="9"/>
        <rFont val="Times New Roman"/>
        <family val="1"/>
        <charset val="186"/>
      </rPr>
      <t>2</t>
    </r>
  </si>
  <si>
    <t>Viešosios erdvės prie buvusio „Vaidilos“ kino teatro konversija</t>
  </si>
  <si>
    <t>Fachverkinės architektūros pastatų sutvarkymas (Bažnyčių g. 4 / Daržų g. 10; Aukštoji g. 1 / Didžioji Vandens g. 2; Vežėjų g. 4; Bažnyčių g. 6)</t>
  </si>
  <si>
    <t>Naujo įvažiuojamojo kelio (Priešpilio g.) į Piliavietę ir Kruizinių laivų terminalą tiesimas</t>
  </si>
  <si>
    <r>
      <t xml:space="preserve"> </t>
    </r>
    <r>
      <rPr>
        <sz val="9"/>
        <color theme="1"/>
        <rFont val="Times New Roman"/>
        <family val="1"/>
        <charset val="186"/>
      </rPr>
      <t>Šv. Jono bažnyčios atstatymas ir pritaikymas bendruomenės reikmėms</t>
    </r>
  </si>
  <si>
    <t xml:space="preserve"> Parengtas techninis projektas, vnt.</t>
  </si>
  <si>
    <t>Buvusios AB „Klaipėdos energija“ teritorijos dalies  konversija, sudarant sąlygas vystyti komercines, rekreacines veiklas</t>
  </si>
  <si>
    <t>Klaipėdos valstybinio muzikinio teatro modernizavimas</t>
  </si>
  <si>
    <t>Šilutės plento ruožo nuo Tilžės g. iki geležinkelio pervažos (iki Kauno g.) rekonstrukcija</t>
  </si>
  <si>
    <r>
      <t xml:space="preserve"> M</t>
    </r>
    <r>
      <rPr>
        <b/>
        <i/>
        <sz val="9"/>
        <rFont val="Times New Roman"/>
        <family val="1"/>
        <charset val="186"/>
      </rPr>
      <t>ažinti gyvenamosios aplinkos užterštumą</t>
    </r>
  </si>
  <si>
    <t>Visuomeninių renginių infrastruktūros buvusioje pilies teritorijoje (Pilies g. 4) suformavimas: Klaipėdos pilies ir bastionų komplekso šiaurinės kurtinos atkūrimas ir bastionų tvarkybos darbai</t>
  </si>
  <si>
    <t>Parų skaičius per metus, kai buvo viršijamos ribinės kietųjų dalelių (KD10) vertės, vnt. (stacionarioje aplinkos oro kokybės matavimo stotyje, esančioje Bangų g. 7)</t>
  </si>
  <si>
    <t xml:space="preserve"> Bendras rekonstruotų arba atnaujintų kelių ilgis, km</t>
  </si>
  <si>
    <t>Įgyvendintos darnaus judumo priemonės, vnt.</t>
  </si>
  <si>
    <t>Įsigyti gatvių valymo įrengimai, skaičius</t>
  </si>
  <si>
    <t xml:space="preserve"> Namų ūkių, priskirtų geresnei energijos vartojimo efektyvumo klasei, skaičius</t>
  </si>
  <si>
    <t>Lietaus nuotėkio plotas, iš kurio surenkamam paviršiniam (lietaus) vandeniui tvarkyti, įrengta ir (ar) rekonstruota infrastruktūra, ha</t>
  </si>
  <si>
    <t>Tilžės g. nuo Šilutės pl. iki geležinkelio pervažos rekonstrukcija, pertvarkant žiedinę Mokyklos g. ir Šilutės pl. sankryžą</t>
  </si>
  <si>
    <t>Dviračių ir pėsčiųjų tako nuo Paryžiaus Komunos g. iki Jono kalnelio tiltelio įrengimas</t>
  </si>
  <si>
    <t xml:space="preserve"> Įrengtų naujų dviračių ir (ar) pėsčiųjų takų ir (ar) trasų ilgis, km</t>
  </si>
  <si>
    <r>
      <t xml:space="preserve"> </t>
    </r>
    <r>
      <rPr>
        <sz val="9"/>
        <rFont val="Times New Roman"/>
        <family val="1"/>
        <charset val="186"/>
      </rPr>
      <t>Darnaus judumo priemonių diegimas Klaipėdos mieste</t>
    </r>
  </si>
  <si>
    <t>Oro taršos kietosiomis dalelėmis mažinimas, atnaujinant gatvių priežiūros ir valymo technologijas</t>
  </si>
  <si>
    <t xml:space="preserve"> Įsigyti gatvių valymo įrengimai, skaičius</t>
  </si>
  <si>
    <r>
      <t xml:space="preserve"> </t>
    </r>
    <r>
      <rPr>
        <b/>
        <i/>
        <sz val="9"/>
        <rFont val="Times New Roman"/>
        <family val="1"/>
        <charset val="186"/>
      </rPr>
      <t>Sukurti saugią ir patrauklią aplinką gyventojams</t>
    </r>
  </si>
  <si>
    <t xml:space="preserve">Nusikalstamų veikų skaičius tikslinėje teritorijoje, vnt. </t>
  </si>
  <si>
    <r>
      <rPr>
        <sz val="9"/>
        <rFont val="Times New Roman"/>
        <family val="1"/>
      </rPr>
      <t>Sukurtos arba atnaujintos atviros erdvės miestų vietovėse, m</t>
    </r>
    <r>
      <rPr>
        <vertAlign val="superscript"/>
        <sz val="9"/>
        <rFont val="Times New Roman"/>
        <family val="1"/>
        <charset val="186"/>
      </rPr>
      <t>2</t>
    </r>
  </si>
  <si>
    <t>Investicijas gavę socialinių paslaugų infrastruktūros objektai, vnt.</t>
  </si>
  <si>
    <t>Modernizuoti kultūros infrastruktūros objektai, skaičius</t>
  </si>
  <si>
    <t>Ąžuolyno giraitės sutvarkymas, gerinant gamtinę aplinką ir skatinant aktyvų laisvalaikį bei lankytojų srautus</t>
  </si>
  <si>
    <t xml:space="preserve">Malūno parko teritorijos sutvarkymas, gerinant gamtinę aplinką ir skatinant lankytojų srautus </t>
  </si>
  <si>
    <r>
      <rPr>
        <sz val="9"/>
        <rFont val="Times New Roman"/>
        <family val="1"/>
      </rPr>
      <t xml:space="preserve"> Sukurtos arba atnaujintos atviros erdvės miestų vietovėse, m</t>
    </r>
    <r>
      <rPr>
        <vertAlign val="superscript"/>
        <sz val="9"/>
        <rFont val="Times New Roman"/>
        <family val="1"/>
        <charset val="186"/>
      </rPr>
      <t>2</t>
    </r>
  </si>
  <si>
    <t>Futbolo mokyklos ir baseino pastato konversija (I etapas (įkuriant daugiafunkcį paslaugų kompleksą, skirtą įvairių amžiaus grupių kvartalo gyventojams ir sporto bendruomenei</t>
  </si>
  <si>
    <r>
      <t>Pastatyti arba atnaujinti viešieji arba komerciniai pastatai miestų vietovėse, m</t>
    </r>
    <r>
      <rPr>
        <vertAlign val="superscript"/>
        <sz val="9"/>
        <rFont val="Times New Roman"/>
        <family val="1"/>
        <charset val="186"/>
      </rPr>
      <t>2</t>
    </r>
  </si>
  <si>
    <t>Futbolo mokyklos ir baseino pastato konversija (II etapas (įkuriant daugiafunkcį paslaugų kompleksą, skirtą įvairių amžiaus grupių kvartalo gyventojams ir sporto bendruomenei (Paryžiaus Komunos g. 16 A))</t>
  </si>
  <si>
    <t>Kompleksinis tikslinės teritorijos daugiabučių namų kiemų tvarkymas</t>
  </si>
  <si>
    <t>Komunalinių atliekų tvarkymo infrastruktūros plėtra Klaipėdos miesto, Skuodo ir Kretingos rajonų bei Neringos savivaldybėse</t>
  </si>
  <si>
    <t>Sukurti ar pagerinti atskiro komunalinių atliekų surinkimo pajėgumai – tonos / metai</t>
  </si>
  <si>
    <t>Klaipėdos miesto savivaldybės viešosios bibliotekos „Kauno atžalyno“ filialo plėtra – naujos galimybės mažiems ir dideliems</t>
  </si>
  <si>
    <t>Laikino apnakvindinimo namų steigimas</t>
  </si>
  <si>
    <t>Investicijas gavusiose įstaigose esančios vietos socialinių paslaugų gavėjams, vnt.</t>
  </si>
  <si>
    <t>Klaipėdos karalienės Luizės jaunimo centro  (Puodžių g. 1) modernizavimas, siekiant plėtoti vaikų ir jaunimo neformalaus ugdymosi galimybes</t>
  </si>
  <si>
    <t>Socialinio kultūrinio klasterio „Vilties miestas“ Klaipėdoje aplinkos ir gerbūvio sutvarkymas</t>
  </si>
  <si>
    <t>Sutvarkyta teritorija, proc.</t>
  </si>
  <si>
    <t>Vaikų dienos centro-vaikų darželio statyba</t>
  </si>
  <si>
    <t>Klaipėdos daugiafunkcio sveikatingumo centro statyba</t>
  </si>
  <si>
    <t xml:space="preserve">Projektas įgyvendintas 2019 m. </t>
  </si>
  <si>
    <t>Laikino apgyvendinimo namų infrastruktūros modernizavimas (Šilutės pl. 8, nakvynės namai)</t>
  </si>
  <si>
    <t>Projektas įgyvendintas 2017 metais.</t>
  </si>
  <si>
    <t xml:space="preserve">Kultūrų diasporų centro infrastruktūros kompleksinė plėtra </t>
  </si>
  <si>
    <t>Iš viso 1.1. uždaviniui:</t>
  </si>
  <si>
    <t>Įrengtų naujų dviračių ir (ar) pėsčiųjų takų ir (ar) trasų ilgis, km</t>
  </si>
  <si>
    <t>Paviršinių nuotekų sistemų tvarkymas Klaipėdos mieste</t>
  </si>
  <si>
    <t xml:space="preserve"> Investicijas gavusiose įstaigose esančios vietos socialinių paslaugų gavėjams, vnt.</t>
  </si>
  <si>
    <t>Investicijas gavusios vaikų priežiūros arba švietimo infrastruktūros pajėgumas</t>
  </si>
  <si>
    <t>Pėsčiųjų tako sutvarkymas palei Taikos pr. nuo Sausio 15-osios iki Kauno g., paverčiant viešąja erdve, pritaikyta gyventojams bei smulkiajam ir vidutiniam verslui</t>
  </si>
  <si>
    <t>2020 m. įgyvendintas projektas Nr. 1.1.8 "Naujo įvažiuojamojo kelio (Priešpilio g.) į Piliavietę ir Kruizinių laivų terminalą tiesimas".</t>
  </si>
  <si>
    <t>2018 m. įgyvendintas projektas Nr. 1.1.12 "Visuomeninių renginių infrastruktūros buvusioje pilies teritorijoje (Pilies g. 4) suformavimas: Klaipėdos pilies ir bastionų komplekso šiaurinės kurtinos atkūrimas ir bastionų tvarkybos darbai". 2020 m. įgyvendintas projektas Nr. 1.1.9 "Fachverkinės architektūros pastatų sutvarkymas (Bažnyčių g. 4 / Daržų g. 10; Aukštoji g. 1 / Didžioji Vandens g. 2; Vežėjų g. 4; Bažnyčių g. 6)".</t>
  </si>
  <si>
    <t>Teatro ir Sukilėlių gatvių rekonstrukcija</t>
  </si>
  <si>
    <t>Iš viso 1.2. uždaviniui:</t>
  </si>
  <si>
    <t>Iš viso programai:</t>
  </si>
  <si>
    <t>07.1.1-CPVA-R-904-31-0007</t>
  </si>
  <si>
    <t>07.1.1-CPVA-R-904-31-0002</t>
  </si>
  <si>
    <t>07.1.1-CPVA-R-904-31-0011</t>
  </si>
  <si>
    <t>07.1.1-CPVA-R-904-31-0014</t>
  </si>
  <si>
    <t>05.4.1-CPVA-R-302-31-0006</t>
  </si>
  <si>
    <t>06.2.1-TID-R-511-31-0011</t>
  </si>
  <si>
    <t>06.2.1-TID-R-511-31-0013</t>
  </si>
  <si>
    <t>06.2.1-TID-R-511-31-0004</t>
  </si>
  <si>
    <t>04.5.1-TID-R-516-31-0003</t>
  </si>
  <si>
    <t>04.5.1-TID-R-514-31-0003</t>
  </si>
  <si>
    <t>05.6.1-APVA-V-021-01-0003</t>
  </si>
  <si>
    <t>05.1.1-APVA-R-007-31-0001</t>
  </si>
  <si>
    <t>07.1.1-CPVA-R-904-31-0009</t>
  </si>
  <si>
    <t>07.1.1-CPVA-R-904-31-0006</t>
  </si>
  <si>
    <t>07.1.1-CPVA-V-906-01-0002</t>
  </si>
  <si>
    <t>07.1.1-CPVA-R-904-31-0012</t>
  </si>
  <si>
    <t>05.2.1-APVA-R-008-31-0004</t>
  </si>
  <si>
    <t>07.1.1-CPVA-R-305-31-0005</t>
  </si>
  <si>
    <t>09.1.3-CPVA-R-725-31-0005</t>
  </si>
  <si>
    <t>08.1.1-CPVA-R-407-31-0004</t>
  </si>
  <si>
    <t>08.1.1-CPVA-R-407-31-0006</t>
  </si>
  <si>
    <t>07.1.1-CPVA-R-305-31-0003</t>
  </si>
  <si>
    <t xml:space="preserve">Projektas įgyvendintas 2018 m. </t>
  </si>
  <si>
    <t>Projektas įgyvendintas 2020 m.</t>
  </si>
  <si>
    <t xml:space="preserve">1. Konkurencinga geografiniu ir urbanistiniu požiūriu tikslinė teritorija </t>
  </si>
  <si>
    <t xml:space="preserve">Sovietinės statybos daugiabučių namų kvartaluose (Paryžiaus Komunos g., Kauno g., Rumšiškės g. ir kt.) gyvena daugiau vyresnio amžiaus žmonių. Didelį gyventojų procentą sudaro pensinio amžiaus gyventojai. </t>
  </si>
  <si>
    <t>Projektas įgyvendintas 2018 m. Statybos užbaigimo aktas gautas 2018-05-11.</t>
  </si>
  <si>
    <t>Projektas įgyvendintas 2021 m. Statybos užbaigimo aktas gautas 2021-05-20.</t>
  </si>
  <si>
    <t xml:space="preserve">Pagal projektą be gatvių valymo technikos įsigijimo buvo vykdomos dar dvi veiklos - visuomenės informavimo kampanija  ir aplinkos oro kokybės valdymo priemonių plano parengimas. Projektas baigtas 2021 m.   </t>
  </si>
  <si>
    <t>Projektas įgyvendintas 2020 m. Projekto baigimo data 2020-07-16.</t>
  </si>
  <si>
    <t>2021 m. įgyvendintas projektas Nr. 1.1.14. Šilutės plento ruožo nuo Tilžės g. iki geležinkelio pervažos (iki Kauno g.) rekonstrukcija</t>
  </si>
  <si>
    <t>2021 m. įgyvendintas projektas 1.2.1. Tilžės g. nuo Šilutės pl. iki geležinkelio pervažos rekonstrukcija, pertvarkant žiedinę Mokyklos g. ir Šilutės pl. sankryžą.</t>
  </si>
  <si>
    <t>2021 m. baigtas projektas Nr. 1.2.4. Oro taršos kietosiomis dalelėmis mažinimas, atnaujinant gatvių priežiūros ir valymo technologijas.</t>
  </si>
  <si>
    <t>2021 m. įgyvendinti projektai: Nr. 1.3.1. Ąžuolyno giraitės sutvarkymas, gerinant gamtinę aplinką ir skatinant aktyvų laisvalaikį bei lankytojų srautus ir  Nr. 1.3.5. Futbolo mokyklos ir baseino pastato konversija (II etapas (įkuriant daugiafunkcį paslaugų kompleksą, skirtą įvairių amžiaus grupių kvartalo gyventojams ir sporto bendruomenei (Paryžiaus Komunos g. 16 A))</t>
  </si>
  <si>
    <t>2018 m. įgyvendintas projektas Nr. 1.3.3. Klaipėdos daugiafunkcio sveikatingumo centro statyba. 2021 m. įgyvendintas projektai Nr. 1.3.4. Futbolo mokyklos ir baseino pastato konversija (I etapas (įkuriant daugiafunkcį paslaugų kompleksą, skirtą įvairių amžiaus grupių kvartalo gyventojams ir sporto bendruomenei ir Nr.1.3.5. Futbolo mokyklos ir baseino pastato konversija (II etapas (įkuriant daugiafunkcį paslaugų kompleksą, skirtą įvairių amžiaus grupių kvartalo gyventojams ir sporto bendruomenei (Paryžiaus Komunos g. 16 A)).</t>
  </si>
  <si>
    <t xml:space="preserve">Projektas įgyvendintas 2021 m.  
</t>
  </si>
  <si>
    <t xml:space="preserve"> Rangos darbai baigti 2019 m. Galutinis mokėjimo prašymas patvirtintas 2020 m.</t>
  </si>
  <si>
    <t xml:space="preserve">Projekto vykdytojas - AB "Klaipėdos vanduo". Įgyvendinant šį projektą buvo vykdomos šešios rangos sutartys. Įrengti nuotekų valymo įrenginiai Mokyklos g. ,Trinyčių gyvenamajame kvartale, Kooperacijos g.,  Tilžės g., Sendvario ir Centro gyvenamuosiuose rajonuose, Jūrininkų pr., Bangų g., Joniškės g. 2. Projektas įgyvendintas 2022 m. </t>
  </si>
  <si>
    <t>2022 m. įgyvendintas projektas 1.2.5. Paviršinių nuotekų sistemų tvarkymas Klaipėdos mieste</t>
  </si>
  <si>
    <t>2019 m. įgyvendintas projektas Nr. 1.3.10 "Laikino apnakvindinimo namų steigimas". 2022 m. įgyvendintas projektas Nr. 1.3.11. Laikino apgyvendinimo namų infrastruktūros modernizavimas (Šilutės pl. 8, nakvynės namai)</t>
  </si>
  <si>
    <t>2022 m. įgyvendintas projektas Nr. 1.3.9. Klaipėdos karalienės Luizės jaunimo centro (Puodžių g. 1) modernizavimas, siekiant plėtoti vaikų ir jaunimo neformalaus ugdymosi galimybes.</t>
  </si>
  <si>
    <t xml:space="preserve">2022 m. įgyvendintas projektas Nr. 1.3.15.Kultūrų diasporų centro infrastruktūros kompleksinė plėtra </t>
  </si>
  <si>
    <r>
      <t>Dėl vidinės migracijos mieste ir migracijos į priemiestį, kinta skirtingų socialinių grupių gyventojų sklaida Klaipėdos mieste – pastebima socialiai stipresnių sluoksnių koncentracija šiaurinėje metropolio dalyje ir periferinės miesto dalies istorinėse gyvenamosiose vietovėse, o socialiai labiau pažeidžiamų grupių sluoksnių koncentracija – pietinėje metropolio dalyje.
Tikslinėje teritorijoje 2014 m. gyveno 46 šeimos (2022 m. - 98 šeimos), įrašytos į socialinės rizikos šeimų, auginančių vaikus, apskaitą. 2022 m. jose augo 79 vaikai nuo 0 iki 18 metų. Pagrindinės įrašymo į apskaitą priežastys: vaikų nepriežiūra, socialinių įgūdžių stoka, alkoholio ir narkotinių medžiagų vartojimas. Specialiųjų poreikių asmenų šioje teritorijoje buvo 802, t. y. 13,5 proc. (iš viso mieste – 5920), slaugos išmoką gaunančių yra 170 (2021 m. -340),</t>
    </r>
    <r>
      <rPr>
        <sz val="12"/>
        <color rgb="FFFF0000"/>
        <rFont val="Times New Roman"/>
        <family val="1"/>
        <charset val="186"/>
      </rPr>
      <t xml:space="preserve"> </t>
    </r>
    <r>
      <rPr>
        <sz val="12"/>
        <rFont val="Times New Roman"/>
        <family val="1"/>
        <charset val="186"/>
      </rPr>
      <t>t. y. 12,0 proc.</t>
    </r>
    <r>
      <rPr>
        <sz val="12"/>
        <color rgb="FFFF0000"/>
        <rFont val="Times New Roman"/>
        <family val="1"/>
        <charset val="186"/>
      </rPr>
      <t xml:space="preserve"> </t>
    </r>
    <r>
      <rPr>
        <sz val="12"/>
        <rFont val="Times New Roman"/>
        <family val="1"/>
        <charset val="186"/>
      </rPr>
      <t>(2022 m. -17,75 proc.) nuo visų gavėjų,</t>
    </r>
    <r>
      <rPr>
        <sz val="12"/>
        <color rgb="FFFF0000"/>
        <rFont val="Times New Roman"/>
        <family val="1"/>
        <charset val="186"/>
      </rPr>
      <t xml:space="preserve"> </t>
    </r>
    <r>
      <rPr>
        <sz val="12"/>
        <rFont val="Times New Roman"/>
        <family val="1"/>
        <charset val="186"/>
      </rPr>
      <t>priežiūros išmoką gaunančių yra 394 (2022 m. -554), t. y. 15,2 proc. (2022 m. -16,67 proc.)</t>
    </r>
    <r>
      <rPr>
        <sz val="12"/>
        <color rgb="FFFF0000"/>
        <rFont val="Times New Roman"/>
        <family val="1"/>
        <charset val="186"/>
      </rPr>
      <t xml:space="preserve"> </t>
    </r>
    <r>
      <rPr>
        <sz val="12"/>
        <rFont val="Times New Roman"/>
        <family val="1"/>
        <charset val="186"/>
      </rPr>
      <t>nuo visų gavėjų, šalpos išmoką gaunančių yra 185 (2022 m. -130), t. y. 10 proc. (2022 m. - 5,8 proc.) nuo visų gavėjų,  kompensacijų už būsto šildymą ir vandenį gavėjų yra</t>
    </r>
    <r>
      <rPr>
        <sz val="12"/>
        <color rgb="FFFF0000"/>
        <rFont val="Times New Roman"/>
        <family val="1"/>
        <charset val="186"/>
      </rPr>
      <t xml:space="preserve"> </t>
    </r>
    <r>
      <rPr>
        <sz val="12"/>
        <rFont val="Times New Roman"/>
        <family val="1"/>
        <charset val="186"/>
      </rPr>
      <t>1 695 (2022 m. -1898), t. y. 14,4 proc.</t>
    </r>
    <r>
      <rPr>
        <sz val="12"/>
        <color rgb="FFFF0000"/>
        <rFont val="Times New Roman"/>
        <family val="1"/>
        <charset val="186"/>
      </rPr>
      <t xml:space="preserve"> </t>
    </r>
    <r>
      <rPr>
        <sz val="12"/>
        <rFont val="Times New Roman"/>
        <family val="1"/>
        <charset val="186"/>
      </rPr>
      <t xml:space="preserve">(2022 m. - 18,9 proc.) nuo visų gavėjų.       </t>
    </r>
    <r>
      <rPr>
        <sz val="12"/>
        <color rgb="FFFF0000"/>
        <rFont val="Times New Roman"/>
        <family val="1"/>
        <charset val="186"/>
      </rPr>
      <t xml:space="preserve">              
</t>
    </r>
    <r>
      <rPr>
        <sz val="12"/>
        <rFont val="Times New Roman"/>
        <family val="1"/>
        <charset val="186"/>
      </rPr>
      <t>Tikslinėje teritorijoje 2014 m. užregistruota apie 25,6 proc. visų Klaipėdos mieste įvykdomų nusikalstamų veikų (t. y. koncentracija, tenkanti teritorijos plotui ir (ar) gyventojų skaičiui yra apie 1,5 karto didesnė už vidutinę mieste). Per laikotarpį nuo 2014 iki 2022 m. stebimas bendras nusikaltimų skaičiaus mieste mažėjimas, tačiau tikslinėje teritorijoje lygis lieka aukštas. Analizuojant pačių pavojingiausių nusikaltimų (žmogaus gyvybei ir sveikatai) statistiką, vis dar stebima prastesnė situacija Rumpiškėje, kur senesni būstai ir stebima silpnesnio socialinio sluoksnio koncentracija.</t>
    </r>
  </si>
  <si>
    <t>Informacija paimta iš internetinio puslapio https://aaa.lrv.lt/lt/veiklos-sritys/oras/oro-kokybes-statistika-ir-duomenys/metu-oro-kokybes-rodikliai</t>
  </si>
  <si>
    <t>Lietuva išsiskiria ilga vidutine (tikėtina) mokymosi trukme – 7–24 m. amžiaus gyventojų grupėje ( 2014 m. -2020 m.) vidutiniškai 15,1 metų. Visgi žinių ir įgūdžių, kurios įgyjamos mokykloje ar universitete, neužtenka visam gyvenimui šiuolaikinės ekonomikos ir darbo rinkos sąlygomis, o mokymosi visą gyvenimą lygis (besimokančių 18–65 metų asmenų dalis) Lietuvoje yra žemesnis, negu vidutiniškai ES valstybėse narėse (atitinkamai – 12,2 ir 16,3 proc.). Siekiant prisitaikyti prie besikeičiančios aplinkos ir naujų technologijų atsiranda poreikis nuolat gilinti žinias ir tęsti mokslus toliau. Prielaidas pasinaudoti šia galimybe sudaro geras profesinio ir aukštojo mokslo prieinamumas Klaipėdoje. Klaipėdoje yra 7 profesinio mokymo įstaigos, 7 aukštosios mokyklos – 5 kolegijos ir 2 universitetai, kuriose studijuoja daugiau nei 10 tūkst. studentų. Klaipėdos profesinės mokyklos: Klaipėdos laivininkų mokykla (Rambyno g. 14), Klaipėdos laivų statybos ir remonto mokykla (Statybininkų pr. 39), Klaipėdos paslaugų ir verslo mokykla (J. Janonio g. 13) , Klaipėdos siuvimo ir paslaugų verslo mokykla (Puodžių g. 10), Klaipėdos Ernesto Galvanausko profesinio mokymo centras (Taikos pr. 67), Klaipėdos turizmo mokykla (Taikos pr. 69). Kolegijos: Klaipėdos valstybinė kolegija (Jaunystės g. 1), Klaipėdos verslo aukštoji mokykla (Tilžės g. 46A), Lietuvos aukštoji jūreivystės mokykla (I. Kanto g. 7), VšĮ Socialinių mokslų kolegija (Nemuno g. 2), VšĮ Vakarų Lietuvos verslo kolegija (Šilutės pl. 2); universitetai: Klaipėdos universitetas (Herkaus Manto g. 84), VšĮ LCC tarptautinis universitetas (Kretingos g. 36).</t>
  </si>
  <si>
    <t>2019 m. įgyvendintas projektas Nr.1.3.10 Laikino apnakvindinimo namų steigimas. 2022 m. - Nr. 1.3.11. Laikino apgyvendinimo namų infrastruktūros modernizavimas (Šilutės pl. 8, nakvynės namai).</t>
  </si>
  <si>
    <t>Teritorija apima centrinę miesto dalį ir yra tarp senamiesčio ir komercinio centro. Kvartalo pasiekiamumas visuomeniniu transportu išvystytas optimaliai. Gaunami pasiūlymai investuoti į objektus, esančius tikslinės teritorijos rajone. Teritorijoje yra daug parkų, viešųjų erdvių (Malūno parkas, Ąžuolų giraitė, skveras prieš buvusį „Vaidilos“ kino teatrą ir t. t.). Sutvarkytos teritorijos patrauklios miestiečiams ir svečiams. Teritorijoje yra visi reikalingi tinklai: elektros, šilumos, vandens tiekimo ir nuotekų.</t>
  </si>
  <si>
    <r>
      <t>Teritorijoje sutvarkyti/ruošiami tvarkyti konversiniai plotai: atlikti Futbolo mokyklos ir baseino pastato teritorijos ir  pastato konversijos darbai, Senojo turgaus (rengiamas teritorijos sutvarkymo techninis projektas) ir 2-osios vandenvietės teritorijos (šioje teritorijoje planuojama statyti sporto ir laisvalaikio kompleksą, statybą ir komplekso valdymą perduodant pagal koncesijos sutartį,</t>
    </r>
    <r>
      <rPr>
        <sz val="12"/>
        <color rgb="FFFF0000"/>
        <rFont val="Times New Roman"/>
        <family val="1"/>
        <charset val="186"/>
      </rPr>
      <t xml:space="preserve"> </t>
    </r>
    <r>
      <rPr>
        <sz val="12"/>
        <rFont val="Times New Roman"/>
        <family val="1"/>
        <charset val="186"/>
      </rPr>
      <t>vyksta konsesininko parinkimo procedūros). Atnaujintos teritorijoje esančios viešosioso erdvės: skveras prieš buvusį „Vaidilos“ kino teatrą, pėsčiųjų takas palei Taikos per. nuo Sausio 15-osios g. iki Kauno g.</t>
    </r>
  </si>
  <si>
    <t xml:space="preserve">Nagrinėjamoje teritorijoje veikia Klaipėdos miesto savivaldybės Imanuelio Kanto viešosios bibliotekos Jaunimo skyrius (Tilžės g. 9),  vaikų filialas „Pelėdžiukas“ (2020 m. persikėlė į naujas patalpas, adresu Kauno g. 49), „Kauno atžalyno“ filialas (Kauno g. 49). Taip pat teritorijoje įsikūręs Klaipėdos muzikinis teatras (pastatas modernizuojamas iki 2023 m.), Laikrodžių muziejus,  Kultūros fabrikas, Žvejų rūmai.
Tikslinėje teritorijoje veikia 18 švietimo įstaigų: 7 lopšeliai-darželiai („Pingviniukas“ (2013–2014 mokslo metais (toliau - m. m.) lankė 116 vaikų, 2020-2021 m. - 104) ir „Vėrinėlis“ (2013–2014 m. m. lankė 109 vaikai, 2020-2021 m. m.- 115), abu šie darželiai nuo nuo 2022 m. rugsėjo apjungti į lopšelį-darželį "Vėtrungėlė", „Žiogelis“ (2013–2014 m. m. (lankė 147 vaikai, 2022 m.m. - 202),  „Klevelis“ (2013–2014 m. m. lankė 227 vaikai, 2022 m. m. - 197), „Šaltinėlis“ (2013–2014 m. m. lankė 86 vaikai) ir  „Kregždutė“ (2013–2014 mokslo metais lankė 117 vaikų) nuo 2022 m. rugsėjo mėn. apjungti į lopšelį-darželį "Šaltinėlis" (2022 m. m. buvo ugdomi 314 vaikų), „Radastėlė“ (2013–2014 m. m. lankė 105 vaikai) ir "Putinėlis"(ne tikslinėje teritorijoje) 2022 m. rugsėjo apjungti į lopšelį darželį "Radastėlė" (2022 m. m. lankė 268 vaikai), "Inkarėlis" (2013–2014 m. m. lankė 74 vaikai, 2022 m. m. - 173), „Puriena“ (2013–2014 m. m. lankė 194 vaikai, 2022 m. m. -349) , 1 mokykla-darželis „Saulutė“ (2013–2014 m. m. lankė 95 vaikai, 2022 m. m. -222), 3 gimnazijos („Ąžuolyno“ (2013–2014 m. m. lankė 860 mokinių, 2022 m. m.-606) ir „Aitvaro“ (2013–2014 m. m.lankė 402 mokiniai, 2022 m. m. -551), Vydūno (2013–2014 m. m. lankė 592 mokinių, 2022 m. m.- 842)), 3 progimnazijos („Gabijos“ (2013–2014 m. m. lankė 332 mokiniai, 2022 m. m. -461),  „Sendvario“ (2013–2014 m. m. lankė 402 mokiniai, 2022 m. m. -772), „Saulėtekio“ (2013–2014 m. m. lankė 301 mokinys, 2022 m. m. -469)), Gilijos pradinė mokykla (2013–2014 m. m. lankė 563 mokinių, 2022 m.m. -537), neformalaus švietimo įsatigos: Adomo Brako dailės mokykla (2013–2014 m. m. lankė 323 mokiniai, 2022 m. m. -apie 400), Klaipėdos karalienės Luizės jaunimo centras, 2019 m. šioje teritorijoje duris atvėrė Klaipėdos jūrų kadetų mokykla (2020–2021 m. m. lankė 240 mokiniai, 2022 m. m. lankė -209 mokiniai). Taip pat teritorijoje veikia socialines paslaugas teikiančios įstaigos. 
</t>
  </si>
  <si>
    <t xml:space="preserve">Materialinės investicijos, tenkančios vienam gyventojui, Klaipėdos miesto savivaldybėje 2013 m. siekė 3 041 Eur. (2019 m. - 3 719 Eur, 2020 m. - 3 387 Eur). Pagal šį rodiklį 2013 - 2020 m. Klaipėdos miesto savivaldybė lenkė šalies (2013 m. - 1 742 Eur, 2019 m. - 3 220 Eur, 2020 m. -3 239 Eur), Klaipėdos apskrities (2013 m.- 2342 Eur, 2019 m. - 3458 Eur) bei kitų didžiųjų miestų savivaldybių rodiklius (išskyrus Vilniaus miesto savivaldybės). Svarbiausi veiksniai, nulemiantys aukštą Klaipėdos investicinį patrauklumą, palankią ekonominę aplinkai, yra Klaipėdos LEZ ir Klaipėdos uostas. Klaipėdos LEZ – pirmoji ir sėkmingiausia tokio pobūdžio teritorija Lietuvoje. Ji apima 412 ha žemės, esančios strategiškai patogioje vietoje netoli jūrų uosto (~ 3 km), oro uosto (~ 30 km), magistralių ir geležinkelio. Klaipėdos LEZ teritorijoje darbuojasi per 100 verslų ir daugiau kaip 5900 darbuotojų. Klaipėdos LEZ teritorijoje sukuriama apie 3% šalies BVP ir eksporto, investuotojų bendra metinė apyvarta viršija 1 mlrd. EUR. Didelė Klaipėdos miesto ekonominės sėkmės dalis priklauso ir nuo Klaipėdos jūsų uosto veiklos. Dėl COVID-19 pandemijos 2020 m.-2021 m. sustojo kruizinė laivyba. Krovos darbų apimtys augo iki 2020 m. (2020 m. buvo perkrauta daugiausiai krovinių per visą jūrų uosto gyvavimo laikotarpį (47,74 mln. tonų krovinių), 2021 m. krauta 45,6 mln. tonų krovinių. Dėl 2022 m. prasidėjusio karo, krovos apimtys 2022 m. sumenko iki 36,1 mln. tonų.
</t>
  </si>
  <si>
    <t>Lietuvoje susidariusi amžiaus struktūra (demografinės senatvės koeficientas Lietuvoje 2014 m. siekė 126,5 (2020 m.-130, 2021 m.-132, 2022 m. -134) labiausiai senėjimo paveiktuose regionuose –131–189 (2022 m. pakilo iki 214)) ir gyventojų skaičiaus mažėjimas dėl užsienio migracijos (nuo 1990 m. emigravo 699 tūkst. Lietuvos gyventojų) lems tai, kad toliau didės pensinio amžiaus gyventojų dalis lyginant su darbingo amžiaus gyventojais, o mažės – vaikų ir jaunimo. Atkreiptinas dėmesys į tai, kad per pastaruosius dvylika metų Klaipėdos mieste gyventojų sumažėjo 16 proc.: 2010 m. mieste gyveno apie 181 tūkst. gyventojų, o 2022 m. apie 152,1 tūkst.  Kita ryški tendencija – mažas gimstamumas. Nuosekliai ilgėjanti vidutinė gyvenimo trukmė lemia bendrą visuomenės senėjimą. Klaipėdos miesto gyventojų vidutinis amžius per pastaruosius keliolika metų išaugo šešeriais metais (2002 m. jis sudarė 36 m., o pastaruosius šešerius – 42 m.). Demografinės senatvės koeficientas, kuris rodo, kiek pagyvenusių (65 metų ir vyresnio amžiaus) žmonių tenka šimtui vaikų iki 15 metų amžiaus, Klaipėdos mieste nuo 2002 m. išaugo beveik dvigubai. Pastaruosius keletą metų (2016–2022m.) šis rodiklis išlieka toks pat, t. y., šimtui vaikų iki 15 metų tenka 119-120 pagyvenusių asmenų.</t>
  </si>
  <si>
    <t>Šilumos kainos (ct/kWh su PVM) 2013 sausio 1 d.–2016 m. sausio 1 d. Klaipėdos miesto savivaldybėje turėjo mažėjimo tendenciją (sumažėjo 22 procentais, nuo 7,21 ct/kWh iki 5,64 ct/kWh), vėliau kainos augo ir 2021 m. gruodžio 31 d. buvo 7,10 ct/kW. Energijos išteklių kainų augimas didina investicijas į energijos taupymo priemones ir atsinaujinančius energijos išteklius ir turi politinį tokių investicijų palaikymą. Tiek naftos, tiek dujų kainos nuo pat 20 a. vidurio turi augimo tendenciją (vertinant ilgesniais – 10-20 metų laikotarpiais), todėl neskiriant pakankamai dėmesio naudojamų energijos išteklių diversifikavimui ir energijos taupymui trumpalaikio energijos išteklių kainų mažėjimo laikotarpiais, ateityje neišvengiamai bus susidurta su energijos išteklių brangimo problema. Dėl 2022 m. vasario 24 d. Rusijos Federacijos pradėtos karinės invazijos į Ukrainą susidarė neprognozuojamos geopolitinės aplinkybės ir situacija tarptautinėse energijos išteklių rinkose. Pažymėtina, kad rekordinis elektros ir gamtinių dujų kainos augimas ir svyravimai prasidėjo dar 2021 metų antroje pusėje ir buvo nulemti Rusijos vykdomos energetikos politikos bei sprendimų mažinti gamtinių dujų eksporto apimtį Europos Sąjungos valstybėms narėms. Elektros, dujų, biokuro biržose kainos už energijos išteklius išaugo 2–3 kartus (biokuras nuo pernai pabrango 223 proc., elektra – nuo 223 iki 480 Eur už MWh). Lietuvoje energijos išteklių gamybos pajėgumai itin maži – pasigaminame tik apie 25 proc. reikalingos energijos.</t>
  </si>
  <si>
    <t>Bendruomenės inicijuotos vietos plėtros (toliau- BIVP) projektų veiklų dalyviai (įskaitant visas tikslines grupes), skaičius</t>
  </si>
  <si>
    <t>Studija parengta 2021 m. Pasiūlyti galimi vystymosi scenarijai pristatyti visuomenei.</t>
  </si>
  <si>
    <t xml:space="preserve">Rangos darbai baigti 2021 m. Galutinis mokėjimo prašymas pateiktas 2022 m. </t>
  </si>
  <si>
    <t xml:space="preserve">Oro tarša kietosiomis dalelėmis yra Lietuvos miestų oro kokybės problema. Didelis taršos šaltinis kietosiomis dalelėmis yra ir motorinis transportas, kai tarša keliama dylant stabdžių kaladėlėms ir kelių dangai, ypač kai naudojamos dygliuotos padangos šaltuoju metų laiku. Taip pat teršiama aplinka įsivyravus sausiems orams, o ypač daug kietųjų dalelių į orą patenka nuo tinkamai nenuvalytų gatvių. Tikslinė teritorija yra tarp arterinių miesto gatvių, kur transporto srautai ypač dideli.
Svarbu išvystyti dviračių takų, susisiekimo viešuoju transportu infrastruktūrą bei maršrutus, propaguoti naudojimąsi ne individualiu automobiliu, o viešuoju transportu, pėsčiomis, dviračiu. Tokiu atveju mažėtų oro tarša. Analizuojant ilgesnio periodo (2015–2019 m.) kietųjų dalelių KD10 duomenis pastebima, kad Klaipėdoje Šilutės pl. oro kokybės tyrimų stotyje šio teršalo koncentracija aplinkos ore didėja, o Klaipėdos centre ryškėja priešinga –  mažėjimo tendencija. Aplinkos taršos mažinimui didelės įtakos turės 2017-2020 m. įrengti nuotekų valymo įrenginiai Mokyklos g., Trinyčių gyvenamajame kvartale, Kooperacijos g., Tilžės g., vyksta įrengimo darbai Sendvario ir Centro gyvenamuosiuose rajonuose. Paviršinių nuotekų valymas užtikrins, kad į gruntą ir/ar paviršinius vandens telkinius pateks valytos paviršinės nuotekos.
Teritorijos viešosiose erdvėse ir parkuose baigiami (-ti) vykdyti  teritorijų sutvarkymo, atnaujinimo darbai. Didžioji dalis teritorijoje esančių visuomeninės paskirties pastatų lieka nemodernizuoti dėl lėšų trūkumo. 2020 m. baigtas l.-d. „Klevelis“ kapitalinis remontas, parengti energetiniai auditai  m.-d. „Saulutė“, l.-d. „Vėrinėlis“, l.-d. „Pingvinukas“, l.-d. „Putinėlis“, l.-d. „Kregždutė“, l.-d. „Radastėlė“, l.-d. „Boružėlė“. M.-d. „Saulutė“ ir l.-d. „Vėrinėlis“ parengti techniniai projektai. 2022 m. pradėti rangos darbai  mokyklos-darželio „Saulutės“ pastato modernizavimui, lopšelio-darželio „Žiogelis“ modernizavimui buvo pradėtos rangos darbų pirkimo procedūros.                                                                                                                                                                                                                                                                   Gyvenamųjų namų statybos metų vidurkis – 1960 m. (neskaičiuojant senamiesčio dalies). Vyksta gyvenamosios paskirties pastatų renovacijos darbai, už ES lėšas sutvarkytos trijų gyvenamųjų namų kvartalų kiemų teritorijos. </t>
  </si>
  <si>
    <t>Veiksnių pokyčių vertinimas</t>
  </si>
  <si>
    <t>Veiksniai</t>
  </si>
  <si>
    <t xml:space="preserve"> Vaikų ir jaunimo kūrybiškumo skatinimas, didinant kompetencijas tiksliųjų ir gamtos mokslų srityje</t>
  </si>
  <si>
    <t>Siekiant pasirengti planuojamo įkurti Gamtos mokslų, technologijų, inžinerijos, matematikos mokslų ir kūrybiškumo ugdymo (STEAM) centro įveiklinimui, savivaldybė biudžeto lėšomis kasmet finansuoja gamtos mokslų (fizikos, chemijos, biologijos), matematikos, informacinių technologijų ir technologijų mokytojų STEAM kompetencijų tobulinimą (kasmet apmokoma po 34 mokytojus), STEAM olimpiadose kasmet dalyvauja po 50 mokinių. Klaipėdos mieste dviems gimnazijoms sudarytos galimybės steigti universitetines klases su tiksliųjų ir gamtos mokslų pakraipa. Maksimalus tokių klasių skaičius bus 8.</t>
  </si>
  <si>
    <t xml:space="preserve">Techninis projektas parengtas. Statybos leidimas gautas 2023 m. balandžio mėn. </t>
  </si>
  <si>
    <t>Projektas įgyvendintas. Projekto pabaigimo data 2023-05-19.</t>
  </si>
  <si>
    <t>Rangos darbai baigti 2021 m.  Galutinis mokėjimo prašymas patvirtintas 2023-12-12</t>
  </si>
  <si>
    <t xml:space="preserve">Vykdant vietos veiklos strategiją buvo įgyvendinami/įgyvendinti projektai, mažinantys įvairių gyventojų grupių socialinę atskirtį: „Atvira jaunimo erdvė ir mobili bendruomenė KORPUSAS 3“ (147 dalyviai), „Prevencinių veiklų organizavimas socialinę atskirtį patiriantiems, delinkventinio elgesio vaikams ir jaunuoliams“ (149 dalyviai), „Prevencinė-sociokultūrinė programa „Dialogas“ integracijos tarp socialinių mažumų, atskirties grupių ir visuomenės daugumos didinimui“ (145 dalyvių), "Novatoriškų psichosocialinių paslaugų plėtra  krizę išgyvenantiems  onkologiniams ligoniams ir  artimiesiems" (300 dalyvių), "Socialinę atskirtį patiriančių gyventojų visavertiškas integravimas į visuomenės gyvenimą" (193 dalyviai), “Savipagalbos grupių, sociokultūrinių, informavimo ir kitų paslaugų teikimas tikslinėje teritorijoje gyvenantiems neįgaliesiems ir jų šeimos nariams” (158 dalyviai), "Bendrystės tiltai" (233 dalyviai), "Centralizuoto taško „Socialinių paslaugų infocentras“ kūrimas Klaipėdos mieste" (655 dalyviai), "Savanoriškos pagalbos ir kitų socialinių paslaugų teikimas socialinę atskirtį patiriantiems senyvo amžiaus asmenims, gyvenantiems Klaipėdos dalyje" (146 dalyviai), "Savanoriškos pagalbos ir kitų socialinių paslaugų teikimas socialinės rizikos asmenims ir jų šeimos nariams, pabėgėliams ir jų šeimos nariams" (111 dalyvių). </t>
  </si>
  <si>
    <t>Informacija gauta iš Klaipėdos miesto savivaldybės administracijos Statinių administravimo skyriaus. Per 2023 m. renovuoti 8 daugiabučiai namai.</t>
  </si>
  <si>
    <t>2022 m. baigti rangos darbai visose trijose teritorijose. Galutinis mokėjimo prašymas pateiktas 2023-12-29.</t>
  </si>
  <si>
    <t>2021 m. Neringos, Skuodo bei Kretingos savivaldybėse projekto darbai užbaigti. Klaipėdos mieste įrengta 266 vnt. pusiau požeminių komunalinių atliekų surinkimo aikštelių, 12 vnt. požeminių komunalinių atliekų surinkimo aikštelių. Įsigyta 4650 vnt. kompostavimo dėžių,  2960 vnt. individualioms valdoms skirtų žalių atliekų surinkimo konteinerių. Galutinis mokėjimo prašymas bus teikiamas 2024-07-29.</t>
  </si>
  <si>
    <t>Duomenų šaltiniai: 2023 m. Klaipėdos miesto gyventojų sąrašas (Registrų centras).</t>
  </si>
  <si>
    <t>Duomenų šaltiniai: įregistruotų juridinių asmenų duomenų rinkinys  https://www.registrucentras.lt/atviri_duomenys</t>
  </si>
  <si>
    <t xml:space="preserve">2023 m. parengtas techninis projektas, atlikta ekspertizė. Statybos leidimą planuojama gauti 2024 m. </t>
  </si>
  <si>
    <t xml:space="preserve">Informacija gauta iš psl. https://maps.ird.lt/map/ </t>
  </si>
  <si>
    <t>Iš viso 1.3 uždaviniui:</t>
  </si>
  <si>
    <t xml:space="preserve">2021 m. spalio 19 d. pasirašyta sutartis (teritorijos vystytojų užsakymu) Bastionų gatvės tiesimo tarp Danės g. ir Bangų g. Klaipėdos mieste galimybių studijai parengti. 2022 m. buvo pasiūlyti keli alternatyvūs sprendimai dėl tilto tiesimo. </t>
  </si>
  <si>
    <t xml:space="preserve">Gautas valstybei svarbaus projekto statusas. 2022 m. atlikti Šv. Jono bažnyčios sklypo archeologiniai, geologiniai tyrimai. Dėl užtrukusių archeologinių tyrinėjimų, techninis projektas pradėtas rengti 2023 m. Planuojama parengti 2024 m. 
</t>
  </si>
  <si>
    <t>Projektas įgyvendintas 2021 m. . Statybos darbų užbaigimo aktas gautas 2021-08-10.</t>
  </si>
  <si>
    <t xml:space="preserve">2020 m. įgyvendintas projektas Nr. 1.1.5. Bastionų komplekso (Jono kalnelio) ir jo prieigų sutvarkymas, sukuriant išskirtinį kultūros ir turizmo traukos centrą bei skatinant smulkųjį ir vidutinį verslą. 2021 m. įgyvendintas projektas Nr. 1.1.6. Viešosios erdvės prie buvusio „Vaidilos“ kino teatro konversija. 2022 m. įgyvendintas projektas Nr. 1.1.2. Danės upės krantinių rekonstrukcija (nuo Biržos tilto) ir prieigų (Danės skvero su fontanais) sutvarkymas </t>
  </si>
  <si>
    <t xml:space="preserve">Įgyvendinant vietos veiklos strategiją, buvo vykdomi projektai palankių sąlygų verslo pradžios sudarymui ir ekonomiškai neaktyvių darbingo amžiaus žmonių įtraukimui: „Sukurk ir įgyvendink – Klaipėdos kūrybiško verslo uostas“ (84 dalyviai),  „Sėkmingo verslo startas“ (39 dalyviai), „Bendradarbiavimo ir informacijos sklaidos tinklo kūrimas Klaipėdos regione“ (213 dalyvių), „Verslo švyturys“(38 dalyviai)", "Kūrybinio verslo žingsniai" (137 dalyviai), ""Verslo akseleratorius" Klaipėdos miesto bendruomenės verslumo iniciatyvų plėtojimui tikslinėje teritorijoje" (86 dalyviai) . </t>
  </si>
  <si>
    <t>2021 m. parengta galimybių studija projektui Nr. 1.1.11. Buvusios AB „Klaipėdos energija“ teritorijos dalies  konversija, sudarant sąlygas vystyti komercines, rekreacines veiklas.</t>
  </si>
  <si>
    <t xml:space="preserve">2023 m. parengtas projekto 1.1.4. "Atgimimo aikštės sutvarkymas, didinant patrauklumą investicijoms, skatinant lankytojų srautus" techninis projektas. </t>
  </si>
  <si>
    <t xml:space="preserve">Projektas įgyvendintas 2021 m.  Galutinis mokėjimo prašymas patvirtintas 2022 m. </t>
  </si>
  <si>
    <r>
      <t>Projekto rangos darbai baigti 2020 m.</t>
    </r>
    <r>
      <rPr>
        <sz val="9"/>
        <rFont val="Times New Roman"/>
        <family val="1"/>
        <charset val="186"/>
      </rPr>
      <t xml:space="preserve"> Galutinis mokėjimo prašymas patvirtintas 2021 m.</t>
    </r>
    <r>
      <rPr>
        <sz val="9"/>
        <color theme="1"/>
        <rFont val="Times New Roman"/>
        <family val="1"/>
      </rPr>
      <t>.</t>
    </r>
  </si>
  <si>
    <t xml:space="preserve">Finansavimo sutartis su CPVA pasirašyta 2020 m. sausio 10 d. Atlikti rekonstrukcijos darbų senajame pastate ir naujajame priestate: išmūrytos pertvaros, nutiesti inžineriniai tinklai, sumontuotas šilumos punktas;  rekonstrukcijos darbai naujajame priestate: pastatytas priestatas, nauja salė.  Apšiltintas ir nutinkuotas senojo pastato fasadas iš H. Manto g. pusės ir naujas priestatas. Galutinį mokėjimo prašymą planuojama teikti 2024 m. </t>
  </si>
  <si>
    <t>Projekto veiklos baigtos  iki 2023-08-30. Galutinio mokėjimo prašymo terminas nukeltas į 2024-01-31, kadangi dar nėra pakeistas Projekto finansavimo intensyvumas (Projektui buvo skirtas papildomas 251 904,63 Eur finansavimas, atsižvelgiant į tai 2023-12 CPVA buvo pateiktas prašymas perskirstyti projekto finansavimo intensyvumą ir šiuo metu vykdomos perskirtymo procedūros).</t>
  </si>
  <si>
    <t xml:space="preserve">2020 m. įgyvendintas projektas Nr. 1.2.2. Dviračių ir pėsčiųjų tako nuo Paryžiaus Komunos g. iki Jono kalnelio tiltelio įrengimas. </t>
  </si>
  <si>
    <t xml:space="preserve">2022 m. įgyvendinta projekto 1.2.3. Darnaus judumo priemonių diegimas Klaipėdos mieste veikla viešojo transporto stotelių įrengimas. Įrengtos 9 viešojo transporto stotelės. 2023 m. baigtos tvarkyti 4 senamiesčio gatvės. </t>
  </si>
  <si>
    <t>Projektą sudaro dvi veiklos: 1. 4 senamiesčio gatvių Žvejų g. ,Vežėjų g., Daržų g. ir D. Vandens g. šaligatvių atnaujinimas. 2. 9 vnt. viešojo transporto stotelių įrengimas. Projekto veiklos baigtos pagal finansavimo sutartyje numatytą terminą - iki 2023-08-31. Galutinio mokėjimo prašymas bus teikiamas  2024 m., nes  su CPVA bus pasirašytas susitarimas dėl papildomų ES lėšų projektui skyrimo (apie 114 tūkst.).</t>
  </si>
  <si>
    <t xml:space="preserve">Rangos darbai baigti 2022 m. Galutinis mokėjimo prašymas patvirtintas 2023 m. liepos 26 d. </t>
  </si>
  <si>
    <t xml:space="preserve">Projekto veiklos baigtos 2023 m. 2023-07-31 pateiktas galutinis mokėjimo prašymas CPVA šiuo metu yra tikrinamas. </t>
  </si>
  <si>
    <t xml:space="preserve">Projektas įgyvendintas 2022 m. </t>
  </si>
  <si>
    <t>Projektą įgyvendino Mažesniųjų brolių ordino Lietuvos Šv. Kazimiero provincijos Klaipėdos Šv. Pranciškaus Asyžiečio vienuolynas (toliau - Pranciškonų vienuolynas). 2021 m. projektas išskaidytas etapais."Vilties miesto" teritorijoje atidarytas ugdymo lauke vaikų darželis "Švento Pranciškaus paukšteliai", taip pat įkurtas vaikų su specialiaisiais poreikiais dienos centras/darželis "Mažojo princo akademija".</t>
  </si>
  <si>
    <t xml:space="preserve">Projektą įgyvendino Pranciškonų vienuolynas. Baigtas 2023 m.  Modernizuoti 2 kultūros infrastruktūros objektai:
- koplyčios patalpos pritaikytos muzikinei - koncertinei veiklai, įrengiant šildymo, vėsinimo, vėdinimo, drėkinimo sistemas, Savanorių g. 4,
- vienuolyno patalpos pritaikytos Kultūrų diasporos centro meno galerijos įrengimui Savanorių g. 4.
</t>
  </si>
  <si>
    <t>Ši priemonė buvo vykdoma, įgyvendinant vietos plėtros strategijos projektus: „Savanoriškos pagalbos ir kitų socialinių paslaugų teikimas socialinės rizikos asmenims ir jų šeimos nariams, pabėgėliams ir jų šeimos nariams“ (Nr. 08.6.1-ESFA-T-927-01-0105), „Savipagalbos grupių, sociokultūrinių, informavimo ir kitų paslaugų teikimas tikslinėje teritorijoje gyvenantiems neįgaliesiems ir jų šeimos nariams“ (Nr. 08.6.1-ESFA-V-911-01-0002).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</si>
</sst>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
  </numFmts>
  <fonts count="33" x14ac:knownFonts="1">
    <font>
      <sz val="11"/>
      <color theme="1"/>
      <name val="Calibri"/>
      <family val="2"/>
      <charset val="186"/>
      <scheme val="minor"/>
    </font>
    <font>
      <sz val="11"/>
      <name val="Calibri"/>
      <family val="2"/>
      <charset val="186"/>
      <scheme val="minor"/>
    </font>
    <font>
      <sz val="12"/>
      <name val="Times New Roman"/>
      <family val="1"/>
      <charset val="186"/>
    </font>
    <font>
      <sz val="12"/>
      <color theme="1"/>
      <name val="Times New Roman"/>
      <family val="1"/>
      <charset val="186"/>
    </font>
    <font>
      <b/>
      <sz val="12"/>
      <color theme="1"/>
      <name val="Times New Roman"/>
      <family val="1"/>
      <charset val="186"/>
    </font>
    <font>
      <b/>
      <sz val="12"/>
      <name val="Times New Roman"/>
      <family val="1"/>
      <charset val="186"/>
    </font>
    <font>
      <sz val="10"/>
      <name val="Arial"/>
      <family val="2"/>
      <charset val="186"/>
    </font>
    <font>
      <i/>
      <sz val="9"/>
      <name val="Times New Roman"/>
      <family val="1"/>
    </font>
    <font>
      <sz val="12"/>
      <color theme="1"/>
      <name val="Times New Roman"/>
      <family val="1"/>
    </font>
    <font>
      <i/>
      <sz val="11"/>
      <color theme="1"/>
      <name val="Calibri"/>
      <family val="2"/>
      <scheme val="minor"/>
    </font>
    <font>
      <b/>
      <sz val="9"/>
      <name val="Times New Roman"/>
      <family val="1"/>
    </font>
    <font>
      <b/>
      <sz val="9"/>
      <color theme="1"/>
      <name val="Times New Roman"/>
      <family val="1"/>
    </font>
    <font>
      <sz val="9"/>
      <name val="Times New Roman"/>
      <family val="1"/>
    </font>
    <font>
      <sz val="9"/>
      <color theme="1"/>
      <name val="Times New Roman"/>
      <family val="1"/>
    </font>
    <font>
      <i/>
      <sz val="9"/>
      <color theme="1"/>
      <name val="Times New Roman"/>
      <family val="1"/>
    </font>
    <font>
      <i/>
      <sz val="9"/>
      <color rgb="FFFF0000"/>
      <name val="Times New Roman"/>
      <family val="1"/>
      <charset val="186"/>
    </font>
    <font>
      <i/>
      <sz val="12"/>
      <color theme="1"/>
      <name val="Times New Roman"/>
      <family val="1"/>
      <charset val="186"/>
    </font>
    <font>
      <b/>
      <i/>
      <sz val="9"/>
      <name val="Times New Roman"/>
      <family val="1"/>
      <charset val="186"/>
    </font>
    <font>
      <sz val="9"/>
      <name val="Times New Roman"/>
      <family val="1"/>
      <charset val="186"/>
    </font>
    <font>
      <vertAlign val="superscript"/>
      <sz val="9"/>
      <name val="Times New Roman"/>
      <family val="1"/>
      <charset val="186"/>
    </font>
    <font>
      <sz val="9"/>
      <color theme="1"/>
      <name val="Times New Roman"/>
      <family val="1"/>
      <charset val="186"/>
    </font>
    <font>
      <sz val="10"/>
      <color rgb="FF000000"/>
      <name val="Times New Roman"/>
      <family val="1"/>
      <charset val="186"/>
    </font>
    <font>
      <b/>
      <sz val="9"/>
      <color theme="1"/>
      <name val="Times New Roman"/>
      <family val="1"/>
      <charset val="186"/>
    </font>
    <font>
      <b/>
      <i/>
      <sz val="10"/>
      <name val="Times New Roman"/>
      <family val="1"/>
      <charset val="186"/>
    </font>
    <font>
      <b/>
      <sz val="10"/>
      <name val="Times New Roman"/>
      <family val="1"/>
      <charset val="186"/>
    </font>
    <font>
      <b/>
      <sz val="9"/>
      <name val="Times New Roman"/>
      <family val="1"/>
      <charset val="186"/>
    </font>
    <font>
      <b/>
      <sz val="11"/>
      <name val="Times New Roman"/>
      <family val="1"/>
      <charset val="186"/>
    </font>
    <font>
      <sz val="10"/>
      <name val="Times New Roman"/>
      <family val="1"/>
    </font>
    <font>
      <sz val="10"/>
      <color rgb="FF333333"/>
      <name val="Times New Roman"/>
      <family val="1"/>
      <charset val="186"/>
    </font>
    <font>
      <sz val="12"/>
      <color rgb="FFFF0000"/>
      <name val="Times New Roman"/>
      <family val="1"/>
      <charset val="186"/>
    </font>
    <font>
      <sz val="10"/>
      <name val="Times New Roman"/>
      <family val="1"/>
      <charset val="186"/>
    </font>
    <font>
      <sz val="9"/>
      <color rgb="FF000000"/>
      <name val="Times New Roman"/>
      <family val="1"/>
      <charset val="186"/>
    </font>
    <font>
      <b/>
      <sz val="11"/>
      <color rgb="FF000000"/>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163">
    <xf numFmtId="0" fontId="0" fillId="0" borderId="0" xfId="0"/>
    <xf numFmtId="0" fontId="1" fillId="0" borderId="0" xfId="0" applyFont="1"/>
    <xf numFmtId="0" fontId="2" fillId="0" borderId="0" xfId="0" applyFont="1" applyAlignment="1">
      <alignment horizontal="left" vertical="center"/>
    </xf>
    <xf numFmtId="0" fontId="3" fillId="0" borderId="0" xfId="0" applyFont="1"/>
    <xf numFmtId="0" fontId="2" fillId="0" borderId="0" xfId="0" applyFont="1" applyAlignment="1">
      <alignment vertical="center"/>
    </xf>
    <xf numFmtId="0" fontId="4" fillId="0" borderId="0" xfId="0" applyFont="1"/>
    <xf numFmtId="0" fontId="5" fillId="0" borderId="0" xfId="0" applyFont="1" applyAlignment="1">
      <alignment vertical="center"/>
    </xf>
    <xf numFmtId="0" fontId="2" fillId="0" borderId="0" xfId="0" applyFont="1" applyAlignment="1">
      <alignment horizontal="center" vertical="center"/>
    </xf>
    <xf numFmtId="0" fontId="9" fillId="0" borderId="0" xfId="0" applyFont="1" applyAlignment="1">
      <alignment horizontal="left" vertical="top"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1" xfId="1" applyFont="1" applyBorder="1" applyAlignment="1">
      <alignment horizontal="center" vertical="center" wrapText="1"/>
    </xf>
    <xf numFmtId="0" fontId="12" fillId="0" borderId="2" xfId="0" applyFont="1" applyBorder="1" applyAlignment="1">
      <alignment vertical="center" wrapText="1"/>
    </xf>
    <xf numFmtId="0" fontId="12" fillId="2" borderId="2" xfId="0" applyFont="1" applyFill="1" applyBorder="1" applyAlignment="1">
      <alignment vertical="center" wrapText="1"/>
    </xf>
    <xf numFmtId="0" fontId="10" fillId="2" borderId="2" xfId="0" applyFont="1" applyFill="1" applyBorder="1" applyAlignment="1">
      <alignment vertical="center" wrapText="1"/>
    </xf>
    <xf numFmtId="0" fontId="12" fillId="3" borderId="2" xfId="0" applyFont="1" applyFill="1" applyBorder="1" applyAlignment="1">
      <alignment vertical="center" wrapText="1"/>
    </xf>
    <xf numFmtId="0" fontId="13" fillId="0" borderId="2" xfId="0" applyFont="1" applyBorder="1" applyAlignment="1">
      <alignment vertical="center" wrapText="1"/>
    </xf>
    <xf numFmtId="0" fontId="13" fillId="3" borderId="2" xfId="0" applyFont="1" applyFill="1" applyBorder="1" applyAlignment="1">
      <alignment vertical="top" wrapText="1"/>
    </xf>
    <xf numFmtId="0" fontId="1" fillId="0" borderId="0" xfId="0" applyFont="1" applyAlignment="1">
      <alignment wrapText="1"/>
    </xf>
    <xf numFmtId="0" fontId="0" fillId="0" borderId="0" xfId="0" applyAlignment="1">
      <alignment wrapText="1"/>
    </xf>
    <xf numFmtId="0" fontId="8" fillId="0" borderId="0" xfId="0" applyFont="1" applyAlignment="1">
      <alignment horizontal="right" wrapText="1"/>
    </xf>
    <xf numFmtId="0" fontId="13" fillId="0" borderId="2" xfId="0" applyFont="1" applyBorder="1" applyAlignment="1">
      <alignment horizontal="center" vertical="center" wrapText="1"/>
    </xf>
    <xf numFmtId="0" fontId="18" fillId="0" borderId="2" xfId="0" applyFont="1" applyBorder="1" applyAlignment="1">
      <alignment vertical="center" wrapText="1"/>
    </xf>
    <xf numFmtId="3"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4" fontId="12" fillId="0" borderId="2" xfId="0" applyNumberFormat="1" applyFont="1" applyBorder="1" applyAlignment="1">
      <alignment vertical="center" wrapText="1"/>
    </xf>
    <xf numFmtId="4" fontId="12" fillId="0" borderId="2" xfId="0" applyNumberFormat="1" applyFont="1" applyBorder="1" applyAlignment="1">
      <alignment horizontal="center" vertical="center" wrapText="1"/>
    </xf>
    <xf numFmtId="4" fontId="13"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17" fillId="0" borderId="2" xfId="0" applyFont="1" applyBorder="1" applyAlignment="1">
      <alignment vertical="center" wrapText="1"/>
    </xf>
    <xf numFmtId="0" fontId="12" fillId="0" borderId="2" xfId="0" applyFont="1" applyBorder="1" applyAlignment="1">
      <alignment horizontal="left" vertical="top" wrapText="1"/>
    </xf>
    <xf numFmtId="0" fontId="23" fillId="0" borderId="2" xfId="0" applyFont="1" applyBorder="1" applyAlignment="1">
      <alignment vertical="center" wrapText="1"/>
    </xf>
    <xf numFmtId="4" fontId="24" fillId="0" borderId="2" xfId="0" applyNumberFormat="1" applyFont="1" applyBorder="1" applyAlignment="1">
      <alignment horizontal="center" vertical="center" wrapText="1"/>
    </xf>
    <xf numFmtId="0" fontId="18" fillId="3" borderId="2" xfId="0" applyFont="1" applyFill="1" applyBorder="1" applyAlignment="1">
      <alignment vertical="center" wrapText="1"/>
    </xf>
    <xf numFmtId="0" fontId="20" fillId="3" borderId="2" xfId="0" applyFont="1" applyFill="1" applyBorder="1" applyAlignment="1">
      <alignment horizontal="left" vertical="center" wrapText="1"/>
    </xf>
    <xf numFmtId="0" fontId="13" fillId="4" borderId="2" xfId="0" applyFont="1" applyFill="1" applyBorder="1" applyAlignment="1">
      <alignment vertical="center" wrapText="1"/>
    </xf>
    <xf numFmtId="4" fontId="26" fillId="4" borderId="2" xfId="0" applyNumberFormat="1" applyFont="1" applyFill="1" applyBorder="1" applyAlignment="1">
      <alignment vertical="center" wrapText="1"/>
    </xf>
    <xf numFmtId="4" fontId="26" fillId="4" borderId="2" xfId="0" applyNumberFormat="1" applyFont="1" applyFill="1" applyBorder="1" applyAlignment="1">
      <alignment horizontal="center" vertical="center" wrapText="1"/>
    </xf>
    <xf numFmtId="0" fontId="0" fillId="3" borderId="0" xfId="0" applyFill="1"/>
    <xf numFmtId="4" fontId="12" fillId="3"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4" fontId="20" fillId="3" borderId="0" xfId="0" applyNumberFormat="1" applyFont="1" applyFill="1" applyAlignment="1">
      <alignment horizontal="center" vertical="center"/>
    </xf>
    <xf numFmtId="0" fontId="12" fillId="3" borderId="2" xfId="0" applyFont="1" applyFill="1" applyBorder="1" applyAlignment="1">
      <alignment horizontal="center" vertical="center" wrapText="1"/>
    </xf>
    <xf numFmtId="3" fontId="12" fillId="3" borderId="2" xfId="0" applyNumberFormat="1" applyFont="1" applyFill="1" applyBorder="1" applyAlignment="1">
      <alignment horizontal="center" vertical="center" wrapText="1"/>
    </xf>
    <xf numFmtId="4" fontId="13" fillId="3" borderId="2" xfId="0" applyNumberFormat="1" applyFont="1" applyFill="1" applyBorder="1" applyAlignment="1">
      <alignment horizontal="center" vertical="center" wrapText="1"/>
    </xf>
    <xf numFmtId="4" fontId="25" fillId="3" borderId="2" xfId="0" applyNumberFormat="1" applyFont="1" applyFill="1" applyBorder="1" applyAlignment="1">
      <alignment horizontal="center" vertical="center" wrapText="1"/>
    </xf>
    <xf numFmtId="4" fontId="18" fillId="3" borderId="2" xfId="0" applyNumberFormat="1" applyFont="1" applyFill="1" applyBorder="1" applyAlignment="1">
      <alignment horizontal="center" vertical="center" wrapText="1"/>
    </xf>
    <xf numFmtId="0" fontId="13" fillId="3" borderId="2" xfId="0" applyFont="1" applyFill="1" applyBorder="1" applyAlignment="1">
      <alignment horizontal="left" vertical="top" wrapText="1"/>
    </xf>
    <xf numFmtId="4" fontId="12" fillId="3" borderId="3" xfId="0" applyNumberFormat="1" applyFont="1" applyFill="1" applyBorder="1" applyAlignment="1">
      <alignment horizontal="center" vertical="center" wrapText="1"/>
    </xf>
    <xf numFmtId="4" fontId="27" fillId="3" borderId="2" xfId="0" applyNumberFormat="1" applyFont="1" applyFill="1" applyBorder="1" applyAlignment="1">
      <alignment horizontal="center" vertical="center"/>
    </xf>
    <xf numFmtId="4" fontId="18" fillId="3" borderId="0" xfId="0" applyNumberFormat="1" applyFont="1" applyFill="1" applyAlignment="1">
      <alignment horizontal="center" vertical="center"/>
    </xf>
    <xf numFmtId="4" fontId="18" fillId="3" borderId="2" xfId="0" applyNumberFormat="1" applyFont="1" applyFill="1" applyBorder="1" applyAlignment="1">
      <alignment horizontal="center" vertical="center"/>
    </xf>
    <xf numFmtId="0" fontId="18" fillId="3" borderId="2" xfId="0" applyFont="1" applyFill="1" applyBorder="1" applyAlignment="1">
      <alignment vertical="top" wrapText="1"/>
    </xf>
    <xf numFmtId="4" fontId="21" fillId="3" borderId="0" xfId="0" applyNumberFormat="1" applyFont="1" applyFill="1" applyAlignment="1">
      <alignment horizontal="center" vertical="center"/>
    </xf>
    <xf numFmtId="4" fontId="21" fillId="3" borderId="2" xfId="0" applyNumberFormat="1" applyFont="1" applyFill="1" applyBorder="1" applyAlignment="1">
      <alignment horizontal="center" vertical="center"/>
    </xf>
    <xf numFmtId="4" fontId="13" fillId="3" borderId="2" xfId="0" applyNumberFormat="1" applyFont="1" applyFill="1" applyBorder="1" applyAlignment="1">
      <alignment vertical="top" wrapText="1"/>
    </xf>
    <xf numFmtId="0" fontId="9" fillId="3" borderId="0" xfId="0" applyFont="1" applyFill="1" applyAlignment="1">
      <alignment horizontal="left" vertical="top" wrapText="1"/>
    </xf>
    <xf numFmtId="0" fontId="0" fillId="3" borderId="0" xfId="0" applyFill="1" applyAlignment="1">
      <alignment wrapText="1"/>
    </xf>
    <xf numFmtId="4" fontId="0" fillId="3" borderId="0" xfId="0" applyNumberFormat="1" applyFill="1"/>
    <xf numFmtId="4" fontId="0" fillId="0" borderId="0" xfId="0" applyNumberFormat="1"/>
    <xf numFmtId="0" fontId="13" fillId="3" borderId="2" xfId="0" applyFont="1" applyFill="1" applyBorder="1" applyAlignment="1">
      <alignment horizontal="center" vertical="center" wrapText="1"/>
    </xf>
    <xf numFmtId="3" fontId="13" fillId="3" borderId="2" xfId="0" applyNumberFormat="1" applyFont="1" applyFill="1" applyBorder="1" applyAlignment="1">
      <alignment horizontal="center" vertical="center" wrapText="1"/>
    </xf>
    <xf numFmtId="4" fontId="28" fillId="3" borderId="2" xfId="0" applyNumberFormat="1" applyFont="1" applyFill="1" applyBorder="1" applyAlignment="1">
      <alignment horizontal="center" vertical="center"/>
    </xf>
    <xf numFmtId="0" fontId="12" fillId="3" borderId="2" xfId="0" applyFont="1" applyFill="1" applyBorder="1" applyAlignment="1">
      <alignment horizontal="left" vertical="center" wrapText="1"/>
    </xf>
    <xf numFmtId="0" fontId="12" fillId="3" borderId="2" xfId="0" applyFont="1" applyFill="1" applyBorder="1" applyAlignment="1">
      <alignment horizontal="left" vertical="top" wrapText="1"/>
    </xf>
    <xf numFmtId="0" fontId="20" fillId="3" borderId="2" xfId="0" applyFont="1" applyFill="1" applyBorder="1" applyAlignment="1">
      <alignment vertical="top" wrapText="1"/>
    </xf>
    <xf numFmtId="3" fontId="31" fillId="0" borderId="0" xfId="0" applyNumberFormat="1" applyFont="1" applyAlignment="1">
      <alignment horizontal="center" vertical="center"/>
    </xf>
    <xf numFmtId="4" fontId="31" fillId="0" borderId="0" xfId="0" applyNumberFormat="1" applyFont="1" applyAlignment="1">
      <alignment horizontal="center" vertical="center"/>
    </xf>
    <xf numFmtId="3" fontId="25" fillId="3" borderId="2" xfId="0" applyNumberFormat="1" applyFont="1" applyFill="1" applyBorder="1" applyAlignment="1">
      <alignment horizontal="center" vertical="center" wrapText="1"/>
    </xf>
    <xf numFmtId="4" fontId="12" fillId="3" borderId="0" xfId="0" applyNumberFormat="1" applyFont="1" applyFill="1" applyAlignment="1">
      <alignment horizontal="center" vertical="center"/>
    </xf>
    <xf numFmtId="4" fontId="12" fillId="3" borderId="12" xfId="0" applyNumberFormat="1" applyFont="1" applyFill="1" applyBorder="1" applyAlignment="1">
      <alignment horizontal="center" vertical="center" wrapText="1"/>
    </xf>
    <xf numFmtId="4" fontId="20" fillId="3" borderId="2" xfId="0" applyNumberFormat="1" applyFont="1" applyFill="1" applyBorder="1" applyAlignment="1">
      <alignment horizontal="center" vertical="center"/>
    </xf>
    <xf numFmtId="1" fontId="13" fillId="3" borderId="2" xfId="0" applyNumberFormat="1" applyFont="1" applyFill="1" applyBorder="1" applyAlignment="1">
      <alignment horizontal="center" vertical="center" wrapText="1"/>
    </xf>
    <xf numFmtId="166" fontId="12" fillId="3" borderId="2" xfId="0" applyNumberFormat="1" applyFont="1" applyFill="1" applyBorder="1" applyAlignment="1">
      <alignment horizontal="center" vertical="center" wrapText="1"/>
    </xf>
    <xf numFmtId="4" fontId="26" fillId="3" borderId="2" xfId="0" applyNumberFormat="1" applyFont="1" applyFill="1" applyBorder="1" applyAlignment="1">
      <alignment horizontal="center" vertical="center" wrapText="1"/>
    </xf>
    <xf numFmtId="4" fontId="32" fillId="3" borderId="2" xfId="0" applyNumberFormat="1" applyFont="1" applyFill="1" applyBorder="1" applyAlignment="1">
      <alignment horizontal="center" vertical="center"/>
    </xf>
    <xf numFmtId="4" fontId="12" fillId="2" borderId="2" xfId="0" applyNumberFormat="1" applyFont="1" applyFill="1" applyBorder="1" applyAlignment="1">
      <alignment vertical="center" wrapText="1"/>
    </xf>
    <xf numFmtId="0" fontId="22" fillId="3" borderId="2" xfId="0" applyFont="1" applyFill="1" applyBorder="1" applyAlignment="1">
      <alignment vertical="top" wrapText="1"/>
    </xf>
    <xf numFmtId="0" fontId="20" fillId="3" borderId="2" xfId="0" applyFont="1" applyFill="1" applyBorder="1" applyAlignment="1">
      <alignment horizontal="center" vertical="center" wrapText="1"/>
    </xf>
    <xf numFmtId="0" fontId="20" fillId="3" borderId="0" xfId="0" applyFont="1" applyFill="1" applyAlignment="1">
      <alignment vertical="top" wrapText="1"/>
    </xf>
    <xf numFmtId="1" fontId="12" fillId="3" borderId="2" xfId="0" applyNumberFormat="1" applyFont="1" applyFill="1" applyBorder="1" applyAlignment="1">
      <alignment horizontal="center" vertical="center" wrapText="1"/>
    </xf>
    <xf numFmtId="165" fontId="13" fillId="3" borderId="2" xfId="0" applyNumberFormat="1" applyFont="1" applyFill="1" applyBorder="1" applyAlignment="1">
      <alignment horizontal="center" vertical="center" wrapText="1"/>
    </xf>
    <xf numFmtId="165" fontId="12" fillId="3" borderId="2" xfId="0" applyNumberFormat="1" applyFont="1" applyFill="1" applyBorder="1" applyAlignment="1">
      <alignment vertical="center" wrapText="1"/>
    </xf>
    <xf numFmtId="0" fontId="10" fillId="3" borderId="2" xfId="0" applyFont="1" applyFill="1" applyBorder="1" applyAlignment="1">
      <alignment vertical="center" wrapText="1"/>
    </xf>
    <xf numFmtId="164" fontId="12" fillId="3" borderId="2"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2" fontId="18" fillId="3" borderId="2" xfId="0" applyNumberFormat="1" applyFont="1" applyFill="1" applyBorder="1" applyAlignment="1">
      <alignment horizontal="center" vertical="center" wrapText="1"/>
    </xf>
    <xf numFmtId="0" fontId="20" fillId="3" borderId="0" xfId="0" applyFont="1" applyFill="1" applyAlignment="1">
      <alignment horizontal="center" vertical="center"/>
    </xf>
    <xf numFmtId="166" fontId="13" fillId="3" borderId="2" xfId="0" applyNumberFormat="1"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8" xfId="0" applyFont="1" applyFill="1" applyBorder="1" applyAlignment="1">
      <alignment horizontal="left" vertical="top" wrapText="1"/>
    </xf>
    <xf numFmtId="0" fontId="8" fillId="0" borderId="2" xfId="0" applyFont="1" applyBorder="1" applyAlignment="1">
      <alignment vertical="top" wrapText="1"/>
    </xf>
    <xf numFmtId="0" fontId="1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 fillId="3" borderId="2" xfId="0" applyFont="1" applyFill="1" applyBorder="1" applyAlignment="1">
      <alignment horizontal="left" vertical="top" wrapText="1"/>
    </xf>
    <xf numFmtId="0" fontId="2" fillId="0" borderId="7" xfId="0" applyFont="1" applyBorder="1" applyAlignment="1">
      <alignment horizontal="center" vertical="center"/>
    </xf>
    <xf numFmtId="0" fontId="10" fillId="3" borderId="1" xfId="0" applyFont="1" applyFill="1" applyBorder="1" applyAlignment="1">
      <alignment horizontal="center" vertical="center" wrapText="1"/>
    </xf>
    <xf numFmtId="0" fontId="0" fillId="3" borderId="12" xfId="0" applyFill="1" applyBorder="1" applyAlignment="1">
      <alignment vertical="center" wrapText="1"/>
    </xf>
    <xf numFmtId="0" fontId="18" fillId="3" borderId="1" xfId="0" applyFont="1" applyFill="1" applyBorder="1" applyAlignment="1">
      <alignment vertical="center" wrapText="1"/>
    </xf>
    <xf numFmtId="0" fontId="0" fillId="3" borderId="12" xfId="0" applyFill="1" applyBorder="1" applyAlignment="1">
      <alignment wrapText="1"/>
    </xf>
    <xf numFmtId="0" fontId="13" fillId="3" borderId="1" xfId="0" applyFont="1" applyFill="1" applyBorder="1" applyAlignment="1">
      <alignment horizontal="center" vertical="center" wrapText="1"/>
    </xf>
    <xf numFmtId="0" fontId="10" fillId="0" borderId="3" xfId="1" applyFont="1" applyBorder="1" applyAlignment="1">
      <alignment horizontal="center" vertical="center" wrapText="1"/>
    </xf>
    <xf numFmtId="0" fontId="13" fillId="0" borderId="4" xfId="0" applyFont="1" applyBorder="1" applyAlignment="1">
      <alignment horizontal="center" vertical="center" wrapText="1"/>
    </xf>
    <xf numFmtId="4" fontId="12" fillId="3" borderId="1" xfId="0" applyNumberFormat="1" applyFont="1" applyFill="1" applyBorder="1" applyAlignment="1">
      <alignment horizontal="center" vertical="center" wrapText="1"/>
    </xf>
    <xf numFmtId="0" fontId="1" fillId="3" borderId="12" xfId="0" applyFont="1" applyFill="1" applyBorder="1" applyAlignment="1">
      <alignment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0" fillId="3" borderId="3" xfId="0" applyFont="1" applyFill="1" applyBorder="1" applyAlignment="1">
      <alignment horizontal="right" vertical="center" wrapText="1"/>
    </xf>
    <xf numFmtId="0" fontId="0" fillId="3" borderId="4" xfId="0" applyFill="1" applyBorder="1" applyAlignment="1">
      <alignment horizontal="right" wrapText="1"/>
    </xf>
    <xf numFmtId="0" fontId="0" fillId="3" borderId="8" xfId="0" applyFill="1" applyBorder="1" applyAlignment="1">
      <alignment horizontal="right" wrapText="1"/>
    </xf>
    <xf numFmtId="0" fontId="16" fillId="0" borderId="2" xfId="0" applyFont="1" applyBorder="1" applyAlignment="1">
      <alignment horizontal="left"/>
    </xf>
    <xf numFmtId="0" fontId="4" fillId="0" borderId="2" xfId="0" applyFont="1" applyBorder="1" applyAlignment="1">
      <alignment horizontal="center"/>
    </xf>
    <xf numFmtId="0" fontId="16" fillId="0" borderId="10" xfId="0" applyFont="1" applyBorder="1" applyAlignment="1">
      <alignment horizontal="left"/>
    </xf>
    <xf numFmtId="0" fontId="16" fillId="0" borderId="6" xfId="0" applyFont="1" applyBorder="1" applyAlignment="1">
      <alignment horizontal="left"/>
    </xf>
    <xf numFmtId="0" fontId="16" fillId="0" borderId="11" xfId="0" applyFont="1" applyBorder="1" applyAlignment="1">
      <alignment horizontal="left"/>
    </xf>
    <xf numFmtId="0" fontId="4" fillId="0" borderId="7" xfId="0" applyFont="1" applyBorder="1" applyAlignment="1">
      <alignment horizontal="center"/>
    </xf>
    <xf numFmtId="0" fontId="8" fillId="0" borderId="3" xfId="0" applyFont="1" applyBorder="1" applyAlignment="1">
      <alignment vertical="top"/>
    </xf>
    <xf numFmtId="0" fontId="8" fillId="0" borderId="4" xfId="0" applyFont="1" applyBorder="1" applyAlignment="1">
      <alignment vertical="top"/>
    </xf>
    <xf numFmtId="0" fontId="8" fillId="0" borderId="8" xfId="0" applyFont="1" applyBorder="1" applyAlignment="1">
      <alignment vertical="top"/>
    </xf>
    <xf numFmtId="0" fontId="8" fillId="0" borderId="2" xfId="0" applyFont="1" applyBorder="1" applyAlignment="1">
      <alignment horizontal="left" vertical="top" wrapText="1"/>
    </xf>
    <xf numFmtId="0" fontId="8" fillId="0" borderId="2" xfId="0" applyFont="1" applyBorder="1" applyAlignment="1">
      <alignment horizontal="left" vertical="top"/>
    </xf>
    <xf numFmtId="0" fontId="29" fillId="3" borderId="2" xfId="0" applyFont="1" applyFill="1" applyBorder="1" applyAlignment="1">
      <alignment horizontal="left" vertical="top" wrapText="1"/>
    </xf>
    <xf numFmtId="0" fontId="2" fillId="3" borderId="2" xfId="0" applyFont="1" applyFill="1" applyBorder="1" applyAlignment="1">
      <alignment vertical="top" wrapText="1"/>
    </xf>
    <xf numFmtId="0" fontId="4" fillId="0" borderId="6" xfId="0" applyFont="1" applyBorder="1" applyAlignment="1">
      <alignment horizontal="center"/>
    </xf>
    <xf numFmtId="0" fontId="14" fillId="0" borderId="0" xfId="0" applyFont="1" applyAlignment="1">
      <alignment horizontal="left" wrapText="1"/>
    </xf>
    <xf numFmtId="0" fontId="11" fillId="0" borderId="0" xfId="0" applyFont="1" applyAlignment="1">
      <alignment horizontal="left"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8" xfId="0" applyFont="1" applyBorder="1" applyAlignment="1">
      <alignment horizontal="left" vertical="top"/>
    </xf>
    <xf numFmtId="0" fontId="4" fillId="0" borderId="0" xfId="0" applyFont="1" applyAlignment="1">
      <alignment horizont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vertical="center"/>
    </xf>
    <xf numFmtId="0" fontId="16" fillId="0" borderId="9" xfId="0" applyFont="1" applyBorder="1" applyAlignment="1">
      <alignment horizontal="left"/>
    </xf>
    <xf numFmtId="0" fontId="16" fillId="0" borderId="0" xfId="0" applyFont="1" applyAlignment="1">
      <alignment horizontal="left"/>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8" xfId="0" applyFont="1" applyFill="1" applyBorder="1" applyAlignment="1">
      <alignment vertical="top" wrapText="1"/>
    </xf>
    <xf numFmtId="0" fontId="2" fillId="3" borderId="2" xfId="0" applyFont="1" applyFill="1" applyBorder="1" applyAlignment="1">
      <alignment vertical="top"/>
    </xf>
    <xf numFmtId="0" fontId="0" fillId="3" borderId="12" xfId="0" applyFill="1" applyBorder="1" applyAlignment="1">
      <alignment horizontal="center" vertical="center" wrapText="1"/>
    </xf>
    <xf numFmtId="4" fontId="21" fillId="3" borderId="2" xfId="0" applyNumberFormat="1" applyFont="1" applyFill="1" applyBorder="1" applyAlignment="1">
      <alignment horizontal="center" vertical="center"/>
    </xf>
    <xf numFmtId="0" fontId="0" fillId="3" borderId="2" xfId="0" applyFill="1" applyBorder="1" applyAlignment="1">
      <alignment horizontal="center" vertical="center"/>
    </xf>
    <xf numFmtId="0" fontId="12" fillId="3" borderId="1" xfId="0" applyFont="1" applyFill="1" applyBorder="1" applyAlignment="1">
      <alignment horizontal="center" vertical="center" wrapText="1"/>
    </xf>
    <xf numFmtId="0" fontId="10" fillId="4" borderId="3" xfId="0" applyFont="1" applyFill="1" applyBorder="1" applyAlignment="1">
      <alignment horizontal="right" vertical="center" wrapText="1"/>
    </xf>
    <xf numFmtId="0" fontId="0" fillId="0" borderId="4" xfId="0" applyBorder="1" applyAlignment="1">
      <alignment vertical="center" wrapText="1"/>
    </xf>
    <xf numFmtId="0" fontId="0" fillId="0" borderId="8" xfId="0" applyBorder="1" applyAlignment="1">
      <alignment vertical="center" wrapText="1"/>
    </xf>
    <xf numFmtId="0" fontId="10" fillId="0" borderId="3" xfId="0" applyFont="1" applyBorder="1" applyAlignment="1">
      <alignment horizontal="right" vertical="center" wrapText="1"/>
    </xf>
    <xf numFmtId="0" fontId="0" fillId="0" borderId="4" xfId="0" applyBorder="1" applyAlignment="1">
      <alignment horizontal="right" vertical="center" wrapText="1"/>
    </xf>
    <xf numFmtId="0" fontId="0" fillId="0" borderId="8" xfId="0" applyBorder="1" applyAlignment="1">
      <alignment horizontal="right" vertical="center" wrapText="1"/>
    </xf>
    <xf numFmtId="0" fontId="13" fillId="3" borderId="1" xfId="0" applyFont="1" applyFill="1" applyBorder="1" applyAlignment="1">
      <alignment vertical="top" wrapText="1"/>
    </xf>
    <xf numFmtId="0" fontId="0" fillId="3" borderId="12" xfId="0" applyFill="1" applyBorder="1" applyAlignment="1">
      <alignment vertical="top" wrapText="1"/>
    </xf>
    <xf numFmtId="0" fontId="1" fillId="3" borderId="12" xfId="0" applyFont="1" applyFill="1" applyBorder="1" applyAlignment="1">
      <alignment horizontal="center" vertical="center" wrapText="1"/>
    </xf>
    <xf numFmtId="4" fontId="30" fillId="3" borderId="2" xfId="0" applyNumberFormat="1" applyFont="1" applyFill="1" applyBorder="1" applyAlignment="1">
      <alignment horizontal="center" vertical="center"/>
    </xf>
    <xf numFmtId="4" fontId="1" fillId="3" borderId="2" xfId="0" applyNumberFormat="1" applyFont="1" applyFill="1" applyBorder="1" applyAlignment="1">
      <alignment horizontal="center" vertical="center"/>
    </xf>
    <xf numFmtId="0" fontId="12" fillId="3" borderId="1" xfId="0" applyFont="1" applyFill="1" applyBorder="1" applyAlignment="1">
      <alignment vertical="top" wrapText="1"/>
    </xf>
    <xf numFmtId="0" fontId="1" fillId="3" borderId="12" xfId="0" applyFont="1" applyFill="1" applyBorder="1" applyAlignment="1">
      <alignment vertical="top" wrapText="1"/>
    </xf>
    <xf numFmtId="0" fontId="2" fillId="0" borderId="6" xfId="0" applyFont="1" applyBorder="1" applyAlignment="1">
      <alignment horizontal="center" vertical="center" wrapText="1"/>
    </xf>
  </cellXfs>
  <cellStyles count="2">
    <cellStyle name="Įprastas" xfId="0" builtinId="0"/>
    <cellStyle name="Įprastas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2"/>
  <sheetViews>
    <sheetView tabSelected="1" zoomScaleNormal="100" workbookViewId="0">
      <selection activeCell="E11" sqref="E11:R11"/>
    </sheetView>
  </sheetViews>
  <sheetFormatPr defaultRowHeight="15" x14ac:dyDescent="0.25"/>
  <cols>
    <col min="2" max="2" width="24.28515625" customWidth="1"/>
    <col min="3" max="3" width="7.7109375" customWidth="1"/>
    <col min="4" max="4" width="19" customWidth="1"/>
    <col min="5" max="5" width="10.7109375" customWidth="1"/>
    <col min="6" max="6" width="14" customWidth="1"/>
    <col min="7" max="7" width="12.42578125" bestFit="1" customWidth="1"/>
    <col min="8" max="8" width="9.85546875" customWidth="1"/>
    <col min="9" max="9" width="9.7109375" customWidth="1"/>
    <col min="10" max="10" width="13.28515625" customWidth="1"/>
    <col min="11" max="11" width="14.7109375" customWidth="1"/>
    <col min="12" max="12" width="15.140625" customWidth="1"/>
    <col min="13" max="13" width="17.140625" customWidth="1"/>
    <col min="14" max="14" width="15.5703125" customWidth="1"/>
    <col min="15" max="15" width="17.85546875" customWidth="1"/>
    <col min="16" max="16" width="15.140625" customWidth="1"/>
    <col min="17" max="17" width="15" customWidth="1"/>
    <col min="18" max="18" width="73" bestFit="1" customWidth="1"/>
  </cols>
  <sheetData>
    <row r="1" spans="1:18" ht="18" customHeight="1" x14ac:dyDescent="0.25">
      <c r="R1" s="20"/>
    </row>
    <row r="2" spans="1:18" ht="9" customHeight="1" x14ac:dyDescent="0.25">
      <c r="A2" s="1"/>
      <c r="B2" s="1"/>
      <c r="C2" s="1"/>
      <c r="D2" s="2"/>
      <c r="E2" s="2"/>
      <c r="F2" s="2"/>
      <c r="G2" s="2"/>
      <c r="H2" s="2"/>
      <c r="I2" s="2"/>
      <c r="J2" s="2"/>
      <c r="K2" s="2"/>
      <c r="L2" s="2"/>
      <c r="M2" s="2"/>
      <c r="N2" s="2"/>
      <c r="P2" s="3"/>
      <c r="R2" s="21" t="s">
        <v>34</v>
      </c>
    </row>
    <row r="3" spans="1:18" ht="15.75" x14ac:dyDescent="0.25">
      <c r="A3" s="1"/>
      <c r="B3" s="1"/>
      <c r="C3" s="1"/>
      <c r="D3" s="4"/>
      <c r="E3" s="4"/>
      <c r="F3" s="4"/>
      <c r="G3" s="4"/>
      <c r="H3" s="4"/>
      <c r="I3" s="4"/>
      <c r="J3" s="4"/>
      <c r="K3" s="4"/>
      <c r="L3" s="4"/>
      <c r="M3" s="4"/>
      <c r="N3" s="4"/>
      <c r="P3" s="3"/>
    </row>
    <row r="4" spans="1:18" ht="15.75" x14ac:dyDescent="0.25">
      <c r="A4" s="1"/>
      <c r="B4" s="1"/>
      <c r="C4" s="1"/>
      <c r="D4" s="4"/>
      <c r="E4" s="4"/>
      <c r="F4" s="4"/>
      <c r="G4" s="4"/>
      <c r="H4" s="4"/>
      <c r="I4" s="4"/>
      <c r="J4" s="4"/>
      <c r="K4" s="4"/>
      <c r="L4" s="4"/>
      <c r="M4" s="4"/>
      <c r="N4" s="4"/>
      <c r="P4" s="3"/>
    </row>
    <row r="5" spans="1:18" ht="15.75" customHeight="1" x14ac:dyDescent="0.25">
      <c r="A5" s="19"/>
      <c r="B5" s="19"/>
      <c r="C5" s="19"/>
      <c r="D5" s="19"/>
      <c r="E5" s="19"/>
      <c r="F5" s="162" t="s">
        <v>36</v>
      </c>
      <c r="G5" s="162"/>
      <c r="H5" s="162"/>
      <c r="I5" s="162"/>
      <c r="J5" s="162"/>
      <c r="K5" s="162"/>
      <c r="L5" s="162"/>
      <c r="M5" s="162"/>
      <c r="N5" s="162"/>
      <c r="O5" s="162"/>
      <c r="P5" s="162"/>
      <c r="Q5" s="19"/>
      <c r="R5" s="19"/>
    </row>
    <row r="6" spans="1:18" ht="15.75" customHeight="1" x14ac:dyDescent="0.25">
      <c r="A6" s="137" t="s">
        <v>12</v>
      </c>
      <c r="B6" s="137"/>
      <c r="C6" s="137"/>
      <c r="D6" s="137"/>
      <c r="E6" s="137"/>
      <c r="F6" s="137"/>
      <c r="G6" s="137"/>
      <c r="H6" s="137"/>
      <c r="I6" s="137"/>
      <c r="J6" s="137"/>
      <c r="K6" s="137"/>
      <c r="L6" s="137"/>
      <c r="M6" s="137"/>
      <c r="N6" s="137"/>
      <c r="O6" s="137"/>
      <c r="P6" s="137"/>
      <c r="Q6" s="137"/>
      <c r="R6" s="137"/>
    </row>
    <row r="7" spans="1:18" ht="15.75" x14ac:dyDescent="0.25">
      <c r="A7" s="134" t="s">
        <v>13</v>
      </c>
      <c r="B7" s="134"/>
      <c r="C7" s="134"/>
      <c r="D7" s="134"/>
      <c r="E7" s="134"/>
      <c r="F7" s="134"/>
      <c r="G7" s="134"/>
      <c r="H7" s="134"/>
      <c r="I7" s="134"/>
      <c r="J7" s="134"/>
      <c r="K7" s="134"/>
      <c r="L7" s="134"/>
      <c r="M7" s="134"/>
      <c r="N7" s="134"/>
      <c r="O7" s="134"/>
      <c r="P7" s="134"/>
      <c r="Q7" s="134"/>
      <c r="R7" s="134"/>
    </row>
    <row r="8" spans="1:18" ht="15.75" x14ac:dyDescent="0.25">
      <c r="A8" s="5"/>
      <c r="B8" s="5"/>
      <c r="C8" s="5"/>
      <c r="D8" s="5"/>
      <c r="E8" s="5"/>
      <c r="F8" s="5"/>
      <c r="G8" s="5"/>
      <c r="H8" s="5"/>
      <c r="I8" s="5"/>
      <c r="J8" s="128" t="s">
        <v>37</v>
      </c>
      <c r="K8" s="128"/>
      <c r="L8" s="128"/>
      <c r="M8" s="128"/>
      <c r="N8" s="5"/>
      <c r="O8" s="5"/>
      <c r="P8" s="5"/>
      <c r="Q8" s="5"/>
      <c r="R8" s="5"/>
    </row>
    <row r="9" spans="1:18" ht="15.75" customHeight="1" x14ac:dyDescent="0.25">
      <c r="A9" s="138" t="s">
        <v>14</v>
      </c>
      <c r="B9" s="138"/>
      <c r="C9" s="138"/>
      <c r="D9" s="138"/>
      <c r="E9" s="138"/>
      <c r="F9" s="138"/>
      <c r="G9" s="138"/>
      <c r="H9" s="138"/>
      <c r="I9" s="138"/>
      <c r="J9" s="138"/>
      <c r="K9" s="138"/>
      <c r="L9" s="138"/>
      <c r="M9" s="138"/>
      <c r="N9" s="138"/>
      <c r="O9" s="138"/>
      <c r="P9" s="138"/>
      <c r="Q9" s="138"/>
      <c r="R9" s="138"/>
    </row>
    <row r="10" spans="1:18" ht="15.75" x14ac:dyDescent="0.25">
      <c r="A10" s="6" t="s">
        <v>21</v>
      </c>
      <c r="B10" s="5"/>
      <c r="C10" s="1"/>
      <c r="D10" s="7"/>
      <c r="E10" s="7"/>
      <c r="F10" s="7"/>
      <c r="G10" s="7"/>
      <c r="H10" s="7"/>
      <c r="I10" s="7"/>
      <c r="J10" s="7"/>
      <c r="K10" s="7"/>
      <c r="L10" s="7"/>
      <c r="M10" s="7"/>
      <c r="N10" s="7"/>
    </row>
    <row r="11" spans="1:18" ht="15.75" x14ac:dyDescent="0.25">
      <c r="A11" s="116" t="s">
        <v>252</v>
      </c>
      <c r="B11" s="116"/>
      <c r="C11" s="116"/>
      <c r="D11" s="116"/>
      <c r="E11" s="116" t="s">
        <v>251</v>
      </c>
      <c r="F11" s="116"/>
      <c r="G11" s="116"/>
      <c r="H11" s="116"/>
      <c r="I11" s="116"/>
      <c r="J11" s="116"/>
      <c r="K11" s="116"/>
      <c r="L11" s="116"/>
      <c r="M11" s="116"/>
      <c r="N11" s="116"/>
      <c r="O11" s="116"/>
      <c r="P11" s="116"/>
      <c r="Q11" s="116"/>
      <c r="R11" s="116"/>
    </row>
    <row r="12" spans="1:18" ht="15.75" x14ac:dyDescent="0.25">
      <c r="A12" s="115" t="s">
        <v>7</v>
      </c>
      <c r="B12" s="115"/>
      <c r="C12" s="115"/>
      <c r="D12" s="115"/>
      <c r="E12" s="115"/>
      <c r="F12" s="115"/>
      <c r="G12" s="115"/>
      <c r="H12" s="115"/>
      <c r="I12" s="115"/>
      <c r="J12" s="115"/>
      <c r="K12" s="115"/>
      <c r="L12" s="115"/>
      <c r="M12" s="115"/>
      <c r="N12" s="115"/>
      <c r="O12" s="115"/>
      <c r="P12" s="115"/>
      <c r="Q12" s="115"/>
      <c r="R12" s="115"/>
    </row>
    <row r="13" spans="1:18" ht="55.5" customHeight="1" x14ac:dyDescent="0.25">
      <c r="A13" s="124" t="s">
        <v>219</v>
      </c>
      <c r="B13" s="124"/>
      <c r="C13" s="124"/>
      <c r="D13" s="124"/>
      <c r="E13" s="127" t="s">
        <v>241</v>
      </c>
      <c r="F13" s="127"/>
      <c r="G13" s="127"/>
      <c r="H13" s="127"/>
      <c r="I13" s="127"/>
      <c r="J13" s="127"/>
      <c r="K13" s="127"/>
      <c r="L13" s="127"/>
      <c r="M13" s="127"/>
      <c r="N13" s="127"/>
      <c r="O13" s="127"/>
      <c r="P13" s="127"/>
      <c r="Q13" s="127"/>
      <c r="R13" s="127"/>
    </row>
    <row r="14" spans="1:18" ht="162.75" customHeight="1" x14ac:dyDescent="0.25">
      <c r="A14" s="124" t="s">
        <v>38</v>
      </c>
      <c r="B14" s="124"/>
      <c r="C14" s="124"/>
      <c r="D14" s="124"/>
      <c r="E14" s="127" t="s">
        <v>243</v>
      </c>
      <c r="F14" s="144"/>
      <c r="G14" s="144"/>
      <c r="H14" s="144"/>
      <c r="I14" s="144"/>
      <c r="J14" s="144"/>
      <c r="K14" s="144"/>
      <c r="L14" s="144"/>
      <c r="M14" s="144"/>
      <c r="N14" s="144"/>
      <c r="O14" s="144"/>
      <c r="P14" s="144"/>
      <c r="Q14" s="144"/>
      <c r="R14" s="144"/>
    </row>
    <row r="15" spans="1:18" ht="73.5" customHeight="1" x14ac:dyDescent="0.25">
      <c r="A15" s="125" t="s">
        <v>39</v>
      </c>
      <c r="B15" s="125"/>
      <c r="C15" s="125"/>
      <c r="D15" s="125"/>
      <c r="E15" s="127" t="s">
        <v>242</v>
      </c>
      <c r="F15" s="127"/>
      <c r="G15" s="127"/>
      <c r="H15" s="127"/>
      <c r="I15" s="127"/>
      <c r="J15" s="127"/>
      <c r="K15" s="127"/>
      <c r="L15" s="127"/>
      <c r="M15" s="127"/>
      <c r="N15" s="127"/>
      <c r="O15" s="127"/>
      <c r="P15" s="127"/>
      <c r="Q15" s="127"/>
      <c r="R15" s="127"/>
    </row>
    <row r="16" spans="1:18" ht="15.75" x14ac:dyDescent="0.25">
      <c r="A16" s="120"/>
      <c r="B16" s="120"/>
      <c r="C16" s="120"/>
      <c r="D16" s="120"/>
      <c r="E16" s="99"/>
      <c r="F16" s="99"/>
      <c r="G16" s="99"/>
      <c r="H16" s="99"/>
      <c r="I16" s="99"/>
      <c r="J16" s="99"/>
      <c r="K16" s="99"/>
      <c r="L16" s="99"/>
      <c r="M16" s="99"/>
      <c r="N16" s="99"/>
      <c r="O16" s="99"/>
      <c r="P16" s="99"/>
      <c r="Q16" s="99"/>
      <c r="R16" s="99"/>
    </row>
    <row r="17" spans="1:18" ht="15.75" x14ac:dyDescent="0.25">
      <c r="A17" s="139" t="s">
        <v>9</v>
      </c>
      <c r="B17" s="140"/>
      <c r="C17" s="140"/>
      <c r="D17" s="140"/>
      <c r="E17" s="140"/>
      <c r="F17" s="140"/>
      <c r="G17" s="140"/>
      <c r="H17" s="140"/>
      <c r="I17" s="140"/>
      <c r="J17" s="140"/>
      <c r="K17" s="140"/>
      <c r="L17" s="140"/>
      <c r="M17" s="140"/>
      <c r="N17" s="140"/>
      <c r="O17" s="140"/>
      <c r="P17" s="140"/>
      <c r="Q17" s="140"/>
      <c r="R17" s="140"/>
    </row>
    <row r="18" spans="1:18" ht="39.75" customHeight="1" x14ac:dyDescent="0.25">
      <c r="A18" s="121" t="s">
        <v>40</v>
      </c>
      <c r="B18" s="122"/>
      <c r="C18" s="122"/>
      <c r="D18" s="123"/>
      <c r="E18" s="141" t="s">
        <v>220</v>
      </c>
      <c r="F18" s="142"/>
      <c r="G18" s="142"/>
      <c r="H18" s="142"/>
      <c r="I18" s="142"/>
      <c r="J18" s="142"/>
      <c r="K18" s="142"/>
      <c r="L18" s="142"/>
      <c r="M18" s="142"/>
      <c r="N18" s="142"/>
      <c r="O18" s="142"/>
      <c r="P18" s="142"/>
      <c r="Q18" s="142"/>
      <c r="R18" s="143"/>
    </row>
    <row r="19" spans="1:18" ht="163.5" customHeight="1" x14ac:dyDescent="0.25">
      <c r="A19" s="121" t="s">
        <v>41</v>
      </c>
      <c r="B19" s="122"/>
      <c r="C19" s="122"/>
      <c r="D19" s="123"/>
      <c r="E19" s="92" t="s">
        <v>237</v>
      </c>
      <c r="F19" s="93"/>
      <c r="G19" s="93"/>
      <c r="H19" s="93"/>
      <c r="I19" s="93"/>
      <c r="J19" s="93"/>
      <c r="K19" s="93"/>
      <c r="L19" s="93"/>
      <c r="M19" s="93"/>
      <c r="N19" s="93"/>
      <c r="O19" s="93"/>
      <c r="P19" s="93"/>
      <c r="Q19" s="93"/>
      <c r="R19" s="94"/>
    </row>
    <row r="20" spans="1:18" ht="179.25" customHeight="1" x14ac:dyDescent="0.25">
      <c r="A20" s="121" t="s">
        <v>42</v>
      </c>
      <c r="B20" s="122"/>
      <c r="C20" s="122"/>
      <c r="D20" s="123"/>
      <c r="E20" s="92" t="s">
        <v>250</v>
      </c>
      <c r="F20" s="93"/>
      <c r="G20" s="93"/>
      <c r="H20" s="93"/>
      <c r="I20" s="93"/>
      <c r="J20" s="93"/>
      <c r="K20" s="93"/>
      <c r="L20" s="93"/>
      <c r="M20" s="93"/>
      <c r="N20" s="93"/>
      <c r="O20" s="93"/>
      <c r="P20" s="93"/>
      <c r="Q20" s="93"/>
      <c r="R20" s="94"/>
    </row>
    <row r="21" spans="1:18" ht="15.75" x14ac:dyDescent="0.25">
      <c r="A21" s="120"/>
      <c r="B21" s="120"/>
      <c r="C21" s="120"/>
      <c r="D21" s="120"/>
      <c r="E21" s="99"/>
      <c r="F21" s="99"/>
      <c r="G21" s="99"/>
      <c r="H21" s="99"/>
      <c r="I21" s="99"/>
      <c r="J21" s="99"/>
      <c r="K21" s="99"/>
      <c r="L21" s="99"/>
      <c r="M21" s="99"/>
      <c r="N21" s="99"/>
      <c r="O21" s="99"/>
      <c r="P21" s="99"/>
      <c r="Q21" s="99"/>
      <c r="R21" s="99"/>
    </row>
    <row r="22" spans="1:18" ht="15.75" x14ac:dyDescent="0.25">
      <c r="A22" s="117" t="s">
        <v>10</v>
      </c>
      <c r="B22" s="118"/>
      <c r="C22" s="118"/>
      <c r="D22" s="118"/>
      <c r="E22" s="118"/>
      <c r="F22" s="118"/>
      <c r="G22" s="118"/>
      <c r="H22" s="118"/>
      <c r="I22" s="118"/>
      <c r="J22" s="118"/>
      <c r="K22" s="118"/>
      <c r="L22" s="118"/>
      <c r="M22" s="118"/>
      <c r="N22" s="118"/>
      <c r="O22" s="118"/>
      <c r="P22" s="118"/>
      <c r="Q22" s="118"/>
      <c r="R22" s="119"/>
    </row>
    <row r="23" spans="1:18" ht="122.25" customHeight="1" x14ac:dyDescent="0.25">
      <c r="A23" s="95" t="s">
        <v>43</v>
      </c>
      <c r="B23" s="95"/>
      <c r="C23" s="95"/>
      <c r="D23" s="95"/>
      <c r="E23" s="98" t="s">
        <v>244</v>
      </c>
      <c r="F23" s="126"/>
      <c r="G23" s="126"/>
      <c r="H23" s="126"/>
      <c r="I23" s="126"/>
      <c r="J23" s="126"/>
      <c r="K23" s="126"/>
      <c r="L23" s="126"/>
      <c r="M23" s="126"/>
      <c r="N23" s="126"/>
      <c r="O23" s="126"/>
      <c r="P23" s="126"/>
      <c r="Q23" s="126"/>
      <c r="R23" s="126"/>
    </row>
    <row r="24" spans="1:18" ht="135.75" customHeight="1" x14ac:dyDescent="0.25">
      <c r="A24" s="95" t="s">
        <v>44</v>
      </c>
      <c r="B24" s="95"/>
      <c r="C24" s="95"/>
      <c r="D24" s="95"/>
      <c r="E24" s="98" t="s">
        <v>239</v>
      </c>
      <c r="F24" s="98"/>
      <c r="G24" s="98"/>
      <c r="H24" s="98"/>
      <c r="I24" s="98"/>
      <c r="J24" s="98"/>
      <c r="K24" s="98"/>
      <c r="L24" s="98"/>
      <c r="M24" s="98"/>
      <c r="N24" s="98"/>
      <c r="O24" s="98"/>
      <c r="P24" s="98"/>
      <c r="Q24" s="98"/>
      <c r="R24" s="98"/>
    </row>
    <row r="25" spans="1:18" ht="15.75" x14ac:dyDescent="0.25">
      <c r="A25" s="120"/>
      <c r="B25" s="120"/>
      <c r="C25" s="120"/>
      <c r="D25" s="120"/>
      <c r="E25" s="99"/>
      <c r="F25" s="99"/>
      <c r="G25" s="99"/>
      <c r="H25" s="99"/>
      <c r="I25" s="99"/>
      <c r="J25" s="99"/>
      <c r="K25" s="99"/>
      <c r="L25" s="99"/>
      <c r="M25" s="99"/>
      <c r="N25" s="99"/>
      <c r="O25" s="99"/>
      <c r="P25" s="99"/>
      <c r="Q25" s="99"/>
      <c r="R25" s="99"/>
    </row>
    <row r="26" spans="1:18" ht="15.75" x14ac:dyDescent="0.25">
      <c r="A26" s="117" t="s">
        <v>11</v>
      </c>
      <c r="B26" s="118"/>
      <c r="C26" s="118"/>
      <c r="D26" s="118"/>
      <c r="E26" s="118"/>
      <c r="F26" s="118"/>
      <c r="G26" s="118"/>
      <c r="H26" s="118"/>
      <c r="I26" s="118"/>
      <c r="J26" s="118"/>
      <c r="K26" s="118"/>
      <c r="L26" s="118"/>
      <c r="M26" s="118"/>
      <c r="N26" s="118"/>
      <c r="O26" s="118"/>
      <c r="P26" s="118"/>
      <c r="Q26" s="118"/>
      <c r="R26" s="119"/>
    </row>
    <row r="27" spans="1:18" ht="114" customHeight="1" x14ac:dyDescent="0.25">
      <c r="A27" s="131" t="s">
        <v>45</v>
      </c>
      <c r="B27" s="132"/>
      <c r="C27" s="132"/>
      <c r="D27" s="133"/>
      <c r="E27" s="92" t="s">
        <v>245</v>
      </c>
      <c r="F27" s="93"/>
      <c r="G27" s="93"/>
      <c r="H27" s="93"/>
      <c r="I27" s="93"/>
      <c r="J27" s="93"/>
      <c r="K27" s="93"/>
      <c r="L27" s="93"/>
      <c r="M27" s="93"/>
      <c r="N27" s="93"/>
      <c r="O27" s="93"/>
      <c r="P27" s="93"/>
      <c r="Q27" s="93"/>
      <c r="R27" s="94"/>
    </row>
    <row r="28" spans="1:18" ht="108" customHeight="1" x14ac:dyDescent="0.25">
      <c r="A28" s="131" t="s">
        <v>46</v>
      </c>
      <c r="B28" s="132"/>
      <c r="C28" s="132"/>
      <c r="D28" s="133"/>
      <c r="E28" s="92" t="s">
        <v>246</v>
      </c>
      <c r="F28" s="93"/>
      <c r="G28" s="93"/>
      <c r="H28" s="93"/>
      <c r="I28" s="93"/>
      <c r="J28" s="93"/>
      <c r="K28" s="93"/>
      <c r="L28" s="93"/>
      <c r="M28" s="93"/>
      <c r="N28" s="93"/>
      <c r="O28" s="93"/>
      <c r="P28" s="93"/>
      <c r="Q28" s="93"/>
      <c r="R28" s="94"/>
    </row>
    <row r="29" spans="1:18" ht="34.5" customHeight="1" x14ac:dyDescent="0.25">
      <c r="A29" s="129" t="s">
        <v>33</v>
      </c>
      <c r="B29" s="130"/>
      <c r="C29" s="130"/>
      <c r="D29" s="130"/>
      <c r="E29" s="130"/>
      <c r="F29" s="130"/>
      <c r="G29" s="130"/>
      <c r="H29" s="130"/>
      <c r="I29" s="130"/>
      <c r="J29" s="130"/>
      <c r="K29" s="130"/>
      <c r="L29" s="130"/>
      <c r="M29" s="130"/>
      <c r="N29" s="130"/>
      <c r="O29" s="130"/>
      <c r="P29" s="130"/>
      <c r="Q29" s="130"/>
      <c r="R29" s="130"/>
    </row>
    <row r="30" spans="1:18" ht="24.75" customHeight="1" x14ac:dyDescent="0.25">
      <c r="A30" s="129" t="s">
        <v>35</v>
      </c>
      <c r="B30" s="130"/>
      <c r="C30" s="130"/>
      <c r="D30" s="130"/>
      <c r="E30" s="130"/>
      <c r="F30" s="130"/>
      <c r="G30" s="130"/>
      <c r="H30" s="130"/>
      <c r="I30" s="130"/>
      <c r="J30" s="130"/>
      <c r="K30" s="130"/>
      <c r="L30" s="130"/>
      <c r="M30" s="130"/>
      <c r="N30" s="130"/>
      <c r="O30" s="130"/>
      <c r="P30" s="130"/>
      <c r="Q30" s="130"/>
      <c r="R30" s="130"/>
    </row>
    <row r="31" spans="1:18" ht="9.75" customHeight="1" x14ac:dyDescent="0.25">
      <c r="A31" s="5"/>
      <c r="B31" s="5"/>
      <c r="C31" s="1"/>
      <c r="D31" s="4"/>
      <c r="E31" s="4"/>
      <c r="F31" s="4"/>
      <c r="G31" s="4"/>
      <c r="H31" s="4"/>
      <c r="I31" s="4"/>
      <c r="J31" s="4"/>
      <c r="K31" s="4"/>
      <c r="L31" s="4"/>
      <c r="M31" s="4"/>
      <c r="N31" s="4"/>
    </row>
    <row r="32" spans="1:18" ht="17.25" customHeight="1" x14ac:dyDescent="0.25">
      <c r="A32" s="6" t="s">
        <v>23</v>
      </c>
      <c r="B32" s="6"/>
      <c r="C32" s="1"/>
      <c r="D32" s="1"/>
      <c r="E32" s="1"/>
      <c r="F32" s="1"/>
      <c r="G32" s="1"/>
      <c r="H32" s="1"/>
      <c r="I32" s="1"/>
      <c r="J32" s="1"/>
      <c r="K32" s="1"/>
      <c r="L32" s="1"/>
      <c r="M32" s="1"/>
      <c r="N32" s="1"/>
    </row>
    <row r="33" spans="1:18" ht="25.5" customHeight="1" x14ac:dyDescent="0.25">
      <c r="A33" s="135" t="s">
        <v>0</v>
      </c>
      <c r="B33" s="109" t="s">
        <v>20</v>
      </c>
      <c r="C33" s="111" t="s">
        <v>22</v>
      </c>
      <c r="D33" s="97"/>
      <c r="E33" s="97"/>
      <c r="F33" s="97"/>
      <c r="G33" s="97"/>
      <c r="H33" s="111" t="s">
        <v>24</v>
      </c>
      <c r="I33" s="97"/>
      <c r="J33" s="97"/>
      <c r="K33" s="97"/>
      <c r="L33" s="105" t="s">
        <v>32</v>
      </c>
      <c r="M33" s="106"/>
      <c r="N33" s="106"/>
      <c r="O33" s="105" t="s">
        <v>15</v>
      </c>
      <c r="P33" s="106"/>
      <c r="Q33" s="106"/>
      <c r="R33" s="96" t="s">
        <v>27</v>
      </c>
    </row>
    <row r="34" spans="1:18" ht="58.5" customHeight="1" x14ac:dyDescent="0.25">
      <c r="A34" s="136"/>
      <c r="B34" s="110"/>
      <c r="C34" s="9" t="s">
        <v>1</v>
      </c>
      <c r="D34" s="9" t="s">
        <v>2</v>
      </c>
      <c r="E34" s="10" t="s">
        <v>28</v>
      </c>
      <c r="F34" s="10" t="s">
        <v>29</v>
      </c>
      <c r="G34" s="10" t="s">
        <v>3</v>
      </c>
      <c r="H34" s="11" t="s">
        <v>25</v>
      </c>
      <c r="I34" s="11" t="s">
        <v>26</v>
      </c>
      <c r="J34" s="11" t="s">
        <v>30</v>
      </c>
      <c r="K34" s="11" t="s">
        <v>31</v>
      </c>
      <c r="L34" s="12" t="s">
        <v>4</v>
      </c>
      <c r="M34" s="9" t="s">
        <v>18</v>
      </c>
      <c r="N34" s="12" t="s">
        <v>16</v>
      </c>
      <c r="O34" s="12" t="s">
        <v>105</v>
      </c>
      <c r="P34" s="9" t="s">
        <v>19</v>
      </c>
      <c r="Q34" s="12" t="s">
        <v>17</v>
      </c>
      <c r="R34" s="97"/>
    </row>
    <row r="35" spans="1:18" ht="45" customHeight="1" x14ac:dyDescent="0.25">
      <c r="A35" s="29" t="s">
        <v>8</v>
      </c>
      <c r="B35" s="33" t="s">
        <v>118</v>
      </c>
      <c r="C35" s="25" t="s">
        <v>47</v>
      </c>
      <c r="D35" s="13" t="s">
        <v>117</v>
      </c>
      <c r="E35" s="24">
        <v>28100</v>
      </c>
      <c r="F35" s="45">
        <v>28100</v>
      </c>
      <c r="G35" s="45">
        <v>27520</v>
      </c>
      <c r="H35" s="14"/>
      <c r="I35" s="14"/>
      <c r="J35" s="14"/>
      <c r="K35" s="14"/>
      <c r="L35" s="14"/>
      <c r="M35" s="14"/>
      <c r="N35" s="14"/>
      <c r="O35" s="14"/>
      <c r="P35" s="14"/>
      <c r="Q35" s="14"/>
      <c r="R35" s="35" t="s">
        <v>262</v>
      </c>
    </row>
    <row r="36" spans="1:18" ht="61.5" customHeight="1" x14ac:dyDescent="0.25">
      <c r="A36" s="29" t="s">
        <v>5</v>
      </c>
      <c r="B36" s="31" t="s">
        <v>119</v>
      </c>
      <c r="C36" s="25" t="s">
        <v>48</v>
      </c>
      <c r="D36" s="32" t="s">
        <v>120</v>
      </c>
      <c r="E36" s="25">
        <v>40</v>
      </c>
      <c r="F36" s="25">
        <v>40</v>
      </c>
      <c r="G36" s="44">
        <v>140</v>
      </c>
      <c r="H36" s="14"/>
      <c r="I36" s="14"/>
      <c r="J36" s="14"/>
      <c r="K36" s="14"/>
      <c r="L36" s="14"/>
      <c r="M36" s="14"/>
      <c r="N36" s="14"/>
      <c r="O36" s="14"/>
      <c r="P36" s="14"/>
      <c r="Q36" s="14"/>
      <c r="R36" s="35" t="s">
        <v>263</v>
      </c>
    </row>
    <row r="37" spans="1:18" ht="65.25" customHeight="1" x14ac:dyDescent="0.25">
      <c r="A37" s="30"/>
      <c r="B37" s="15"/>
      <c r="C37" s="25" t="s">
        <v>49</v>
      </c>
      <c r="D37" s="13" t="s">
        <v>121</v>
      </c>
      <c r="E37" s="27">
        <v>165947.5</v>
      </c>
      <c r="F37" s="27">
        <v>165947.5</v>
      </c>
      <c r="G37" s="41">
        <v>165947.5</v>
      </c>
      <c r="H37" s="14"/>
      <c r="I37" s="14"/>
      <c r="J37" s="14"/>
      <c r="K37" s="14"/>
      <c r="L37" s="14"/>
      <c r="M37" s="14"/>
      <c r="N37" s="14"/>
      <c r="O37" s="14"/>
      <c r="P37" s="14"/>
      <c r="Q37" s="14"/>
      <c r="R37" s="16" t="s">
        <v>270</v>
      </c>
    </row>
    <row r="38" spans="1:18" ht="36" x14ac:dyDescent="0.25">
      <c r="A38" s="30"/>
      <c r="B38" s="15"/>
      <c r="C38" s="25" t="s">
        <v>50</v>
      </c>
      <c r="D38" s="23" t="s">
        <v>122</v>
      </c>
      <c r="E38" s="25">
        <v>0.72799999999999998</v>
      </c>
      <c r="F38" s="25">
        <v>0.72799999999999998</v>
      </c>
      <c r="G38" s="44">
        <v>0.39</v>
      </c>
      <c r="H38" s="14"/>
      <c r="I38" s="14"/>
      <c r="J38" s="14"/>
      <c r="K38" s="14"/>
      <c r="L38" s="14"/>
      <c r="M38" s="14"/>
      <c r="N38" s="14"/>
      <c r="O38" s="14"/>
      <c r="P38" s="14"/>
      <c r="Q38" s="14"/>
      <c r="R38" s="16" t="s">
        <v>225</v>
      </c>
    </row>
    <row r="39" spans="1:18" ht="91.5" customHeight="1" x14ac:dyDescent="0.25">
      <c r="A39" s="30"/>
      <c r="B39" s="15"/>
      <c r="C39" s="25" t="s">
        <v>51</v>
      </c>
      <c r="D39" s="23" t="s">
        <v>123</v>
      </c>
      <c r="E39" s="25">
        <v>5</v>
      </c>
      <c r="F39" s="25">
        <v>5</v>
      </c>
      <c r="G39" s="44">
        <v>5</v>
      </c>
      <c r="H39" s="14"/>
      <c r="I39" s="14"/>
      <c r="J39" s="14"/>
      <c r="K39" s="14"/>
      <c r="L39" s="14"/>
      <c r="M39" s="14"/>
      <c r="N39" s="14"/>
      <c r="O39" s="14"/>
      <c r="P39" s="14"/>
      <c r="Q39" s="14"/>
      <c r="R39" s="16" t="s">
        <v>191</v>
      </c>
    </row>
    <row r="40" spans="1:18" ht="87" customHeight="1" x14ac:dyDescent="0.25">
      <c r="A40" s="30"/>
      <c r="B40" s="15"/>
      <c r="C40" s="25" t="s">
        <v>52</v>
      </c>
      <c r="D40" s="35" t="s">
        <v>247</v>
      </c>
      <c r="E40" s="25">
        <v>293</v>
      </c>
      <c r="F40" s="25">
        <v>293</v>
      </c>
      <c r="G40" s="44">
        <v>597</v>
      </c>
      <c r="H40" s="14"/>
      <c r="I40" s="14"/>
      <c r="J40" s="14"/>
      <c r="K40" s="14"/>
      <c r="L40" s="14"/>
      <c r="M40" s="14"/>
      <c r="N40" s="14"/>
      <c r="O40" s="14"/>
      <c r="P40" s="14"/>
      <c r="Q40" s="14"/>
      <c r="R40" s="66" t="s">
        <v>271</v>
      </c>
    </row>
    <row r="41" spans="1:18" ht="28.5" customHeight="1" x14ac:dyDescent="0.25">
      <c r="A41" s="30"/>
      <c r="B41" s="15"/>
      <c r="C41" s="25" t="s">
        <v>53</v>
      </c>
      <c r="D41" s="23" t="s">
        <v>125</v>
      </c>
      <c r="E41" s="25">
        <v>0.44</v>
      </c>
      <c r="F41" s="25">
        <v>0.44</v>
      </c>
      <c r="G41" s="44">
        <v>0.44</v>
      </c>
      <c r="H41" s="14"/>
      <c r="I41" s="14"/>
      <c r="J41" s="14"/>
      <c r="K41" s="14"/>
      <c r="L41" s="14"/>
      <c r="M41" s="14"/>
      <c r="N41" s="14"/>
      <c r="O41" s="14"/>
      <c r="P41" s="14"/>
      <c r="Q41" s="14"/>
      <c r="R41" s="16" t="s">
        <v>190</v>
      </c>
    </row>
    <row r="42" spans="1:18" ht="42.75" customHeight="1" x14ac:dyDescent="0.25">
      <c r="A42" s="30"/>
      <c r="B42" s="15"/>
      <c r="C42" s="25" t="s">
        <v>54</v>
      </c>
      <c r="D42" s="23" t="s">
        <v>126</v>
      </c>
      <c r="E42" s="25">
        <v>1</v>
      </c>
      <c r="F42" s="25">
        <v>1</v>
      </c>
      <c r="G42" s="44">
        <v>0</v>
      </c>
      <c r="H42" s="14"/>
      <c r="I42" s="14"/>
      <c r="J42" s="14"/>
      <c r="K42" s="14"/>
      <c r="L42" s="14"/>
      <c r="M42" s="14"/>
      <c r="N42" s="14"/>
      <c r="O42" s="14"/>
      <c r="P42" s="14"/>
      <c r="Q42" s="14"/>
      <c r="R42" s="16"/>
    </row>
    <row r="43" spans="1:18" ht="49.5" customHeight="1" x14ac:dyDescent="0.25">
      <c r="A43" s="15"/>
      <c r="B43" s="15"/>
      <c r="C43" s="25" t="s">
        <v>55</v>
      </c>
      <c r="D43" s="23" t="s">
        <v>127</v>
      </c>
      <c r="E43" s="25">
        <v>4</v>
      </c>
      <c r="F43" s="25">
        <v>4</v>
      </c>
      <c r="G43" s="44">
        <v>1</v>
      </c>
      <c r="H43" s="14"/>
      <c r="I43" s="14"/>
      <c r="J43" s="14"/>
      <c r="K43" s="14"/>
      <c r="L43" s="14"/>
      <c r="M43" s="14"/>
      <c r="N43" s="14"/>
      <c r="O43" s="14"/>
      <c r="P43" s="14"/>
      <c r="Q43" s="14"/>
      <c r="R43" s="16" t="s">
        <v>273</v>
      </c>
    </row>
    <row r="44" spans="1:18" ht="27" customHeight="1" x14ac:dyDescent="0.25">
      <c r="A44" s="15"/>
      <c r="B44" s="15"/>
      <c r="C44" s="25" t="s">
        <v>56</v>
      </c>
      <c r="D44" s="13" t="s">
        <v>128</v>
      </c>
      <c r="E44" s="25">
        <v>1</v>
      </c>
      <c r="F44" s="25">
        <v>1</v>
      </c>
      <c r="G44" s="44">
        <v>1</v>
      </c>
      <c r="H44" s="14"/>
      <c r="I44" s="14"/>
      <c r="J44" s="14"/>
      <c r="K44" s="14"/>
      <c r="L44" s="14"/>
      <c r="M44" s="14"/>
      <c r="N44" s="14"/>
      <c r="O44" s="14"/>
      <c r="P44" s="14"/>
      <c r="Q44" s="14"/>
      <c r="R44" s="16" t="s">
        <v>272</v>
      </c>
    </row>
    <row r="45" spans="1:18" ht="52.5" customHeight="1" x14ac:dyDescent="0.25">
      <c r="A45" s="42" t="s">
        <v>6</v>
      </c>
      <c r="B45" s="35" t="s">
        <v>129</v>
      </c>
      <c r="C45" s="25" t="s">
        <v>55</v>
      </c>
      <c r="D45" s="16" t="s">
        <v>127</v>
      </c>
      <c r="E45" s="22">
        <v>1</v>
      </c>
      <c r="F45" s="14"/>
      <c r="G45" s="62">
        <v>0</v>
      </c>
      <c r="H45" s="22">
        <v>2016</v>
      </c>
      <c r="I45" s="22">
        <v>2023</v>
      </c>
      <c r="J45" s="17" t="s">
        <v>57</v>
      </c>
      <c r="K45" s="22" t="s">
        <v>58</v>
      </c>
      <c r="L45" s="28">
        <v>953134.25</v>
      </c>
      <c r="M45" s="28"/>
      <c r="N45" s="27">
        <v>953134.25</v>
      </c>
      <c r="O45" s="41">
        <v>646080.56000000006</v>
      </c>
      <c r="P45" s="42"/>
      <c r="Q45" s="41">
        <v>646080.56000000006</v>
      </c>
      <c r="R45" s="35" t="s">
        <v>267</v>
      </c>
    </row>
    <row r="46" spans="1:18" ht="51.75" customHeight="1" x14ac:dyDescent="0.25">
      <c r="A46" s="42" t="s">
        <v>70</v>
      </c>
      <c r="B46" s="35" t="s">
        <v>130</v>
      </c>
      <c r="C46" s="80" t="s">
        <v>49</v>
      </c>
      <c r="D46" s="16" t="s">
        <v>131</v>
      </c>
      <c r="E46" s="63">
        <v>34921</v>
      </c>
      <c r="F46" s="16"/>
      <c r="G46" s="63">
        <v>34921</v>
      </c>
      <c r="H46" s="62">
        <v>2018</v>
      </c>
      <c r="I46" s="62">
        <v>2023</v>
      </c>
      <c r="J46" s="62" t="s">
        <v>60</v>
      </c>
      <c r="K46" s="62" t="s">
        <v>195</v>
      </c>
      <c r="L46" s="27">
        <f>M46+N46</f>
        <v>10044712.619999999</v>
      </c>
      <c r="M46" s="27">
        <f>6166601.27+544111.88</f>
        <v>6710713.1499999994</v>
      </c>
      <c r="N46" s="27">
        <v>3333999.47</v>
      </c>
      <c r="O46" s="46">
        <f>P46+Q46</f>
        <v>10044712.619999999</v>
      </c>
      <c r="P46" s="46">
        <f>M46</f>
        <v>6710713.1499999994</v>
      </c>
      <c r="Q46" s="46">
        <f>N46</f>
        <v>3333999.47</v>
      </c>
      <c r="R46" s="18" t="s">
        <v>256</v>
      </c>
    </row>
    <row r="47" spans="1:18" ht="47.25" customHeight="1" x14ac:dyDescent="0.25">
      <c r="A47" s="42" t="s">
        <v>71</v>
      </c>
      <c r="B47" s="35" t="s">
        <v>132</v>
      </c>
      <c r="C47" s="44" t="s">
        <v>55</v>
      </c>
      <c r="D47" s="16" t="s">
        <v>127</v>
      </c>
      <c r="E47" s="62">
        <v>1</v>
      </c>
      <c r="F47" s="44"/>
      <c r="G47" s="62">
        <v>0</v>
      </c>
      <c r="H47" s="62">
        <v>2018</v>
      </c>
      <c r="I47" s="44">
        <v>2023</v>
      </c>
      <c r="J47" s="62" t="s">
        <v>59</v>
      </c>
      <c r="K47" s="62" t="s">
        <v>58</v>
      </c>
      <c r="L47" s="24">
        <v>127671</v>
      </c>
      <c r="M47" s="26"/>
      <c r="N47" s="24">
        <v>127671</v>
      </c>
      <c r="O47" s="41">
        <f>Q47</f>
        <v>89486.6</v>
      </c>
      <c r="P47" s="47"/>
      <c r="Q47" s="41">
        <f>78738.6+100+10648</f>
        <v>89486.6</v>
      </c>
      <c r="R47" s="18" t="s">
        <v>264</v>
      </c>
    </row>
    <row r="48" spans="1:18" ht="55.5" customHeight="1" x14ac:dyDescent="0.25">
      <c r="A48" s="42" t="s">
        <v>72</v>
      </c>
      <c r="B48" s="35" t="s">
        <v>133</v>
      </c>
      <c r="C48" s="44" t="s">
        <v>55</v>
      </c>
      <c r="D48" s="16" t="s">
        <v>127</v>
      </c>
      <c r="E48" s="62">
        <v>1</v>
      </c>
      <c r="F48" s="44"/>
      <c r="G48" s="62">
        <v>1</v>
      </c>
      <c r="H48" s="62">
        <v>2017</v>
      </c>
      <c r="I48" s="62">
        <v>2023</v>
      </c>
      <c r="J48" s="62" t="s">
        <v>60</v>
      </c>
      <c r="K48" s="62" t="s">
        <v>58</v>
      </c>
      <c r="L48" s="24">
        <v>167800</v>
      </c>
      <c r="M48" s="25"/>
      <c r="N48" s="68">
        <v>167800</v>
      </c>
      <c r="O48" s="41">
        <v>167800</v>
      </c>
      <c r="P48" s="47"/>
      <c r="Q48" s="41">
        <v>167800</v>
      </c>
      <c r="R48" s="18" t="s">
        <v>255</v>
      </c>
    </row>
    <row r="49" spans="1:18" ht="77.25" customHeight="1" x14ac:dyDescent="0.25">
      <c r="A49" s="42" t="s">
        <v>73</v>
      </c>
      <c r="B49" s="35" t="s">
        <v>134</v>
      </c>
      <c r="C49" s="80" t="s">
        <v>49</v>
      </c>
      <c r="D49" s="16" t="s">
        <v>135</v>
      </c>
      <c r="E49" s="63">
        <v>42946</v>
      </c>
      <c r="F49" s="44"/>
      <c r="G49" s="63">
        <v>42946</v>
      </c>
      <c r="H49" s="62">
        <v>2017</v>
      </c>
      <c r="I49" s="62">
        <v>2020</v>
      </c>
      <c r="J49" s="62" t="s">
        <v>60</v>
      </c>
      <c r="K49" s="62" t="s">
        <v>196</v>
      </c>
      <c r="L49" s="27">
        <v>1908051.08</v>
      </c>
      <c r="M49" s="27">
        <f>143103.81+1621843.01</f>
        <v>1764946.82</v>
      </c>
      <c r="N49" s="27">
        <v>143104.26</v>
      </c>
      <c r="O49" s="41">
        <f>P49+Q49</f>
        <v>1908051.08</v>
      </c>
      <c r="P49" s="48">
        <f>1621843.01+143103.81</f>
        <v>1764946.82</v>
      </c>
      <c r="Q49" s="41">
        <v>143104.26</v>
      </c>
      <c r="R49" s="18" t="s">
        <v>224</v>
      </c>
    </row>
    <row r="50" spans="1:18" ht="37.5" x14ac:dyDescent="0.25">
      <c r="A50" s="42" t="s">
        <v>74</v>
      </c>
      <c r="B50" s="81" t="s">
        <v>136</v>
      </c>
      <c r="C50" s="80" t="s">
        <v>49</v>
      </c>
      <c r="D50" s="16" t="s">
        <v>135</v>
      </c>
      <c r="E50" s="46">
        <v>47247.5</v>
      </c>
      <c r="F50" s="16"/>
      <c r="G50" s="46">
        <v>47247.5</v>
      </c>
      <c r="H50" s="62">
        <v>2018</v>
      </c>
      <c r="I50" s="62">
        <v>2021</v>
      </c>
      <c r="J50" s="62" t="s">
        <v>60</v>
      </c>
      <c r="K50" s="62" t="s">
        <v>197</v>
      </c>
      <c r="L50" s="27">
        <f>M50+N50</f>
        <v>1697821.9100000001</v>
      </c>
      <c r="M50" s="27">
        <f>114473.91+1297370.86</f>
        <v>1411844.77</v>
      </c>
      <c r="N50" s="27">
        <v>285977.14</v>
      </c>
      <c r="O50" s="41">
        <f>P50+Q50</f>
        <v>1697821.9100000001</v>
      </c>
      <c r="P50" s="48">
        <f>1297370.86+114473.91</f>
        <v>1411844.77</v>
      </c>
      <c r="Q50" s="41">
        <v>285977.14</v>
      </c>
      <c r="R50" s="18" t="s">
        <v>269</v>
      </c>
    </row>
    <row r="51" spans="1:18" ht="66" customHeight="1" x14ac:dyDescent="0.25">
      <c r="A51" s="42" t="s">
        <v>75</v>
      </c>
      <c r="B51" s="67" t="s">
        <v>189</v>
      </c>
      <c r="C51" s="80" t="s">
        <v>49</v>
      </c>
      <c r="D51" s="16" t="s">
        <v>135</v>
      </c>
      <c r="E51" s="63">
        <v>40833</v>
      </c>
      <c r="F51" s="16"/>
      <c r="G51" s="63">
        <v>40833</v>
      </c>
      <c r="H51" s="62">
        <v>2019</v>
      </c>
      <c r="I51" s="62">
        <v>2022</v>
      </c>
      <c r="J51" s="62" t="s">
        <v>60</v>
      </c>
      <c r="K51" s="62" t="s">
        <v>198</v>
      </c>
      <c r="L51" s="27">
        <v>2855129.12</v>
      </c>
      <c r="M51" s="27">
        <f>2222782.55+196127.87</f>
        <v>2418910.42</v>
      </c>
      <c r="N51" s="27">
        <v>436218.7</v>
      </c>
      <c r="O51" s="41">
        <f>P51+Q51</f>
        <v>2855129.12</v>
      </c>
      <c r="P51" s="48">
        <f>M51</f>
        <v>2418910.42</v>
      </c>
      <c r="Q51" s="41">
        <f>N51</f>
        <v>436218.7</v>
      </c>
      <c r="R51" s="49" t="s">
        <v>274</v>
      </c>
    </row>
    <row r="52" spans="1:18" ht="51.75" customHeight="1" x14ac:dyDescent="0.25">
      <c r="A52" s="42" t="s">
        <v>76</v>
      </c>
      <c r="B52" s="67" t="s">
        <v>138</v>
      </c>
      <c r="C52" s="44" t="s">
        <v>53</v>
      </c>
      <c r="D52" s="35" t="s">
        <v>125</v>
      </c>
      <c r="E52" s="46">
        <v>0.44</v>
      </c>
      <c r="F52" s="16"/>
      <c r="G52" s="62">
        <v>0.44</v>
      </c>
      <c r="H52" s="62">
        <v>2017</v>
      </c>
      <c r="I52" s="62">
        <v>2020</v>
      </c>
      <c r="J52" s="62" t="s">
        <v>60</v>
      </c>
      <c r="K52" s="62" t="s">
        <v>58</v>
      </c>
      <c r="L52" s="27">
        <f>1373700+1443800</f>
        <v>2817500</v>
      </c>
      <c r="M52" s="27"/>
      <c r="N52" s="27">
        <f>L52</f>
        <v>2817500</v>
      </c>
      <c r="O52" s="41">
        <f>N52</f>
        <v>2817500</v>
      </c>
      <c r="P52" s="47"/>
      <c r="Q52" s="41">
        <f>O52</f>
        <v>2817500</v>
      </c>
      <c r="R52" s="18" t="s">
        <v>218</v>
      </c>
    </row>
    <row r="53" spans="1:18" ht="72.75" customHeight="1" x14ac:dyDescent="0.25">
      <c r="A53" s="42" t="s">
        <v>77</v>
      </c>
      <c r="B53" s="67" t="s">
        <v>137</v>
      </c>
      <c r="C53" s="44" t="s">
        <v>51</v>
      </c>
      <c r="D53" s="35" t="s">
        <v>123</v>
      </c>
      <c r="E53" s="74">
        <v>4</v>
      </c>
      <c r="F53" s="82"/>
      <c r="G53" s="74">
        <v>4</v>
      </c>
      <c r="H53" s="62">
        <v>2018</v>
      </c>
      <c r="I53" s="62">
        <v>2021</v>
      </c>
      <c r="J53" s="62" t="s">
        <v>60</v>
      </c>
      <c r="K53" s="62" t="s">
        <v>199</v>
      </c>
      <c r="L53" s="41">
        <f>M53+N53</f>
        <v>1390522.69</v>
      </c>
      <c r="M53" s="41">
        <f>1014142.61</f>
        <v>1014142.61</v>
      </c>
      <c r="N53" s="43">
        <f>376380.08</f>
        <v>376380.08</v>
      </c>
      <c r="O53" s="48">
        <f>P53+Q53</f>
        <v>1390522.69</v>
      </c>
      <c r="P53" s="48">
        <f>1014142.61</f>
        <v>1014142.61</v>
      </c>
      <c r="Q53" s="48">
        <v>376380.08</v>
      </c>
      <c r="R53" s="18" t="s">
        <v>275</v>
      </c>
    </row>
    <row r="54" spans="1:18" ht="47.25" customHeight="1" x14ac:dyDescent="0.25">
      <c r="A54" s="42" t="s">
        <v>78</v>
      </c>
      <c r="B54" s="79" t="s">
        <v>139</v>
      </c>
      <c r="C54" s="44" t="s">
        <v>55</v>
      </c>
      <c r="D54" s="16" t="s">
        <v>140</v>
      </c>
      <c r="E54" s="63">
        <v>1</v>
      </c>
      <c r="F54" s="45"/>
      <c r="G54" s="63">
        <v>0</v>
      </c>
      <c r="H54" s="62">
        <v>2017</v>
      </c>
      <c r="I54" s="62">
        <v>2023</v>
      </c>
      <c r="J54" s="62" t="s">
        <v>59</v>
      </c>
      <c r="K54" s="62" t="s">
        <v>58</v>
      </c>
      <c r="L54" s="24">
        <v>200000</v>
      </c>
      <c r="M54" s="27"/>
      <c r="N54" s="24">
        <v>200000</v>
      </c>
      <c r="O54" s="45">
        <f>20000+170000</f>
        <v>190000</v>
      </c>
      <c r="P54" s="70"/>
      <c r="Q54" s="45">
        <f>20000+170000</f>
        <v>190000</v>
      </c>
      <c r="R54" s="18" t="s">
        <v>268</v>
      </c>
    </row>
    <row r="55" spans="1:18" ht="64.5" customHeight="1" x14ac:dyDescent="0.25">
      <c r="A55" s="42" t="s">
        <v>79</v>
      </c>
      <c r="B55" s="67" t="s">
        <v>141</v>
      </c>
      <c r="C55" s="44" t="s">
        <v>56</v>
      </c>
      <c r="D55" s="16" t="s">
        <v>128</v>
      </c>
      <c r="E55" s="63">
        <v>1</v>
      </c>
      <c r="F55" s="45"/>
      <c r="G55" s="63">
        <v>1</v>
      </c>
      <c r="H55" s="62">
        <v>2020</v>
      </c>
      <c r="I55" s="62">
        <v>2021</v>
      </c>
      <c r="J55" s="62" t="s">
        <v>60</v>
      </c>
      <c r="K55" s="62" t="s">
        <v>58</v>
      </c>
      <c r="L55" s="24">
        <v>12000</v>
      </c>
      <c r="M55" s="27"/>
      <c r="N55" s="24">
        <v>12000</v>
      </c>
      <c r="O55" s="41">
        <v>12000</v>
      </c>
      <c r="P55" s="47"/>
      <c r="Q55" s="41">
        <v>12000</v>
      </c>
      <c r="R55" s="18" t="s">
        <v>248</v>
      </c>
    </row>
    <row r="56" spans="1:18" ht="91.5" customHeight="1" x14ac:dyDescent="0.25">
      <c r="A56" s="42" t="s">
        <v>80</v>
      </c>
      <c r="B56" s="67" t="s">
        <v>145</v>
      </c>
      <c r="C56" s="44" t="s">
        <v>51</v>
      </c>
      <c r="D56" s="35" t="s">
        <v>123</v>
      </c>
      <c r="E56" s="63">
        <v>1</v>
      </c>
      <c r="F56" s="16"/>
      <c r="G56" s="62">
        <v>1</v>
      </c>
      <c r="H56" s="62">
        <v>2016</v>
      </c>
      <c r="I56" s="62">
        <v>2018</v>
      </c>
      <c r="J56" s="62" t="s">
        <v>60</v>
      </c>
      <c r="K56" s="62" t="s">
        <v>58</v>
      </c>
      <c r="L56" s="27">
        <v>4826435</v>
      </c>
      <c r="M56" s="27"/>
      <c r="N56" s="27">
        <v>4826435</v>
      </c>
      <c r="O56" s="41">
        <v>4826435</v>
      </c>
      <c r="P56" s="47"/>
      <c r="Q56" s="41">
        <v>4826435</v>
      </c>
      <c r="R56" s="18" t="s">
        <v>217</v>
      </c>
    </row>
    <row r="57" spans="1:18" ht="60.75" customHeight="1" x14ac:dyDescent="0.25">
      <c r="A57" s="42" t="s">
        <v>81</v>
      </c>
      <c r="B57" s="36" t="s">
        <v>142</v>
      </c>
      <c r="C57" s="44" t="s">
        <v>54</v>
      </c>
      <c r="D57" s="35" t="s">
        <v>126</v>
      </c>
      <c r="E57" s="63">
        <v>1</v>
      </c>
      <c r="F57" s="16"/>
      <c r="G57" s="62">
        <v>0</v>
      </c>
      <c r="H57" s="62">
        <v>2020</v>
      </c>
      <c r="I57" s="62">
        <v>2023</v>
      </c>
      <c r="J57" s="62" t="s">
        <v>59</v>
      </c>
      <c r="K57" s="62" t="s">
        <v>116</v>
      </c>
      <c r="L57" s="41">
        <v>23990642.98</v>
      </c>
      <c r="M57" s="41">
        <f>20340642.98+3650000</f>
        <v>23990642.98</v>
      </c>
      <c r="N57" s="44"/>
      <c r="O57" s="41">
        <v>21510805.690000001</v>
      </c>
      <c r="P57" s="48">
        <f>O57</f>
        <v>21510805.690000001</v>
      </c>
      <c r="Q57" s="44"/>
      <c r="R57" s="18" t="s">
        <v>276</v>
      </c>
    </row>
    <row r="58" spans="1:18" ht="39" customHeight="1" x14ac:dyDescent="0.25">
      <c r="A58" s="42" t="s">
        <v>82</v>
      </c>
      <c r="B58" s="67" t="s">
        <v>143</v>
      </c>
      <c r="C58" s="44" t="s">
        <v>50</v>
      </c>
      <c r="D58" s="35" t="s">
        <v>122</v>
      </c>
      <c r="E58" s="46">
        <v>0.39</v>
      </c>
      <c r="F58" s="16"/>
      <c r="G58" s="62">
        <v>0.39</v>
      </c>
      <c r="H58" s="62">
        <v>2020</v>
      </c>
      <c r="I58" s="62">
        <v>2021</v>
      </c>
      <c r="J58" s="62" t="s">
        <v>60</v>
      </c>
      <c r="K58" s="62" t="s">
        <v>200</v>
      </c>
      <c r="L58" s="27">
        <f>M58+N58</f>
        <v>2078566.4500000002</v>
      </c>
      <c r="M58" s="27">
        <v>1537677.54</v>
      </c>
      <c r="N58" s="27">
        <v>540888.91</v>
      </c>
      <c r="O58" s="41">
        <f>P58+Q58</f>
        <v>2078566.4500000002</v>
      </c>
      <c r="P58" s="48">
        <f>1537677.54</f>
        <v>1537677.54</v>
      </c>
      <c r="Q58" s="48">
        <v>540888.91</v>
      </c>
      <c r="R58" s="18" t="s">
        <v>230</v>
      </c>
    </row>
    <row r="59" spans="1:18" ht="65.25" customHeight="1" x14ac:dyDescent="0.25">
      <c r="A59" s="42" t="s">
        <v>83</v>
      </c>
      <c r="B59" s="36" t="s">
        <v>192</v>
      </c>
      <c r="C59" s="44" t="s">
        <v>50</v>
      </c>
      <c r="D59" s="35" t="s">
        <v>122</v>
      </c>
      <c r="E59" s="83">
        <v>0.33800000000000002</v>
      </c>
      <c r="F59" s="84"/>
      <c r="G59" s="74">
        <v>0</v>
      </c>
      <c r="H59" s="62">
        <v>2020</v>
      </c>
      <c r="I59" s="62">
        <v>2023</v>
      </c>
      <c r="J59" s="62" t="s">
        <v>59</v>
      </c>
      <c r="K59" s="62" t="s">
        <v>201</v>
      </c>
      <c r="L59" s="27">
        <f>M59++N59</f>
        <v>995428.63</v>
      </c>
      <c r="M59" s="27">
        <v>751904.63</v>
      </c>
      <c r="N59" s="27">
        <v>243524</v>
      </c>
      <c r="O59" s="41">
        <f>P59+Q59</f>
        <v>995428.63</v>
      </c>
      <c r="P59" s="48">
        <f>382900+117100</f>
        <v>500000</v>
      </c>
      <c r="Q59" s="48">
        <f>L59-P59</f>
        <v>495428.63</v>
      </c>
      <c r="R59" s="18" t="s">
        <v>277</v>
      </c>
    </row>
    <row r="60" spans="1:18" x14ac:dyDescent="0.25">
      <c r="A60" s="112" t="s">
        <v>184</v>
      </c>
      <c r="B60" s="113"/>
      <c r="C60" s="113"/>
      <c r="D60" s="113"/>
      <c r="E60" s="113"/>
      <c r="F60" s="113"/>
      <c r="G60" s="113"/>
      <c r="H60" s="113"/>
      <c r="I60" s="113"/>
      <c r="J60" s="113"/>
      <c r="K60" s="114"/>
      <c r="L60" s="34">
        <f t="shared" ref="L60:Q60" si="0">SUM(L45:L59)</f>
        <v>54065415.730000012</v>
      </c>
      <c r="M60" s="34">
        <f>SUM(M45:M59)</f>
        <v>39600782.920000002</v>
      </c>
      <c r="N60" s="34">
        <f t="shared" si="0"/>
        <v>14464632.810000001</v>
      </c>
      <c r="O60" s="34">
        <f t="shared" si="0"/>
        <v>51230340.350000009</v>
      </c>
      <c r="P60" s="34">
        <f>SUM(P45:P59)</f>
        <v>36869041</v>
      </c>
      <c r="Q60" s="34">
        <f t="shared" si="0"/>
        <v>14361299.350000001</v>
      </c>
      <c r="R60" s="18"/>
    </row>
    <row r="61" spans="1:18" ht="86.25" customHeight="1" x14ac:dyDescent="0.25">
      <c r="A61" s="42" t="s">
        <v>61</v>
      </c>
      <c r="B61" s="85" t="s">
        <v>144</v>
      </c>
      <c r="C61" s="44" t="s">
        <v>62</v>
      </c>
      <c r="D61" s="66" t="s">
        <v>146</v>
      </c>
      <c r="E61" s="44">
        <v>32</v>
      </c>
      <c r="F61" s="44">
        <v>32</v>
      </c>
      <c r="G61" s="44">
        <v>2</v>
      </c>
      <c r="H61" s="16"/>
      <c r="I61" s="16"/>
      <c r="J61" s="16"/>
      <c r="K61" s="16"/>
      <c r="L61" s="78"/>
      <c r="M61" s="14"/>
      <c r="N61" s="14"/>
      <c r="O61" s="14"/>
      <c r="P61" s="14"/>
      <c r="Q61" s="14"/>
      <c r="R61" s="35" t="s">
        <v>238</v>
      </c>
    </row>
    <row r="62" spans="1:18" ht="40.5" customHeight="1" x14ac:dyDescent="0.25">
      <c r="A62" s="85"/>
      <c r="B62" s="85"/>
      <c r="C62" s="44" t="s">
        <v>63</v>
      </c>
      <c r="D62" s="16" t="s">
        <v>147</v>
      </c>
      <c r="E62" s="86">
        <v>1.401</v>
      </c>
      <c r="F62" s="86">
        <v>1.401</v>
      </c>
      <c r="G62" s="86">
        <v>1.401</v>
      </c>
      <c r="H62" s="16"/>
      <c r="I62" s="16"/>
      <c r="J62" s="16"/>
      <c r="K62" s="16"/>
      <c r="L62" s="14"/>
      <c r="M62" s="14"/>
      <c r="N62" s="14"/>
      <c r="O62" s="14"/>
      <c r="P62" s="14"/>
      <c r="Q62" s="14"/>
      <c r="R62" s="16" t="s">
        <v>226</v>
      </c>
    </row>
    <row r="63" spans="1:18" ht="43.5" customHeight="1" x14ac:dyDescent="0.25">
      <c r="A63" s="85"/>
      <c r="B63" s="85"/>
      <c r="C63" s="44" t="s">
        <v>64</v>
      </c>
      <c r="D63" s="35" t="s">
        <v>185</v>
      </c>
      <c r="E63" s="44">
        <v>1.54</v>
      </c>
      <c r="F63" s="44">
        <v>1.54</v>
      </c>
      <c r="G63" s="44">
        <v>1.54</v>
      </c>
      <c r="H63" s="16"/>
      <c r="I63" s="16"/>
      <c r="J63" s="16"/>
      <c r="K63" s="16"/>
      <c r="L63" s="14"/>
      <c r="M63" s="14"/>
      <c r="N63" s="14"/>
      <c r="O63" s="14"/>
      <c r="P63" s="14"/>
      <c r="Q63" s="14"/>
      <c r="R63" s="16" t="s">
        <v>278</v>
      </c>
    </row>
    <row r="64" spans="1:18" ht="37.5" customHeight="1" x14ac:dyDescent="0.25">
      <c r="A64" s="85"/>
      <c r="B64" s="85"/>
      <c r="C64" s="44" t="s">
        <v>65</v>
      </c>
      <c r="D64" s="35" t="s">
        <v>148</v>
      </c>
      <c r="E64" s="44">
        <v>2</v>
      </c>
      <c r="F64" s="44">
        <v>2</v>
      </c>
      <c r="G64" s="44">
        <v>1</v>
      </c>
      <c r="H64" s="16"/>
      <c r="I64" s="16"/>
      <c r="J64" s="16"/>
      <c r="K64" s="16"/>
      <c r="L64" s="14"/>
      <c r="M64" s="14"/>
      <c r="N64" s="14"/>
      <c r="O64" s="14"/>
      <c r="P64" s="14"/>
      <c r="Q64" s="14"/>
      <c r="R64" s="16" t="s">
        <v>279</v>
      </c>
    </row>
    <row r="65" spans="1:18" ht="38.25" customHeight="1" x14ac:dyDescent="0.25">
      <c r="A65" s="85"/>
      <c r="B65" s="85"/>
      <c r="C65" s="44" t="s">
        <v>66</v>
      </c>
      <c r="D65" s="35" t="s">
        <v>149</v>
      </c>
      <c r="E65" s="44">
        <v>8</v>
      </c>
      <c r="F65" s="44">
        <v>8</v>
      </c>
      <c r="G65" s="44">
        <v>8</v>
      </c>
      <c r="H65" s="16"/>
      <c r="I65" s="16"/>
      <c r="J65" s="16"/>
      <c r="K65" s="16"/>
      <c r="L65" s="14"/>
      <c r="M65" s="14"/>
      <c r="N65" s="14"/>
      <c r="O65" s="14"/>
      <c r="P65" s="14"/>
      <c r="Q65" s="14"/>
      <c r="R65" s="16" t="s">
        <v>227</v>
      </c>
    </row>
    <row r="66" spans="1:18" ht="52.5" customHeight="1" x14ac:dyDescent="0.25">
      <c r="A66" s="85"/>
      <c r="B66" s="85"/>
      <c r="C66" s="44" t="s">
        <v>68</v>
      </c>
      <c r="D66" s="35" t="s">
        <v>150</v>
      </c>
      <c r="E66" s="44">
        <v>40</v>
      </c>
      <c r="F66" s="44">
        <v>40</v>
      </c>
      <c r="G66" s="44">
        <v>44</v>
      </c>
      <c r="H66" s="16"/>
      <c r="I66" s="16"/>
      <c r="J66" s="16"/>
      <c r="K66" s="16"/>
      <c r="L66" s="14"/>
      <c r="M66" s="14"/>
      <c r="N66" s="14"/>
      <c r="O66" s="14"/>
      <c r="P66" s="14"/>
      <c r="Q66" s="14"/>
      <c r="R66" s="16" t="s">
        <v>259</v>
      </c>
    </row>
    <row r="67" spans="1:18" ht="81.75" customHeight="1" x14ac:dyDescent="0.25">
      <c r="A67" s="85"/>
      <c r="B67" s="85"/>
      <c r="C67" s="44" t="s">
        <v>67</v>
      </c>
      <c r="D67" s="35" t="s">
        <v>151</v>
      </c>
      <c r="E67" s="44">
        <v>1422.8</v>
      </c>
      <c r="F67" s="44">
        <v>1422.8</v>
      </c>
      <c r="G67" s="44">
        <v>1422.8</v>
      </c>
      <c r="H67" s="16"/>
      <c r="I67" s="16"/>
      <c r="J67" s="16"/>
      <c r="K67" s="16"/>
      <c r="L67" s="14"/>
      <c r="M67" s="14"/>
      <c r="N67" s="14"/>
      <c r="O67" s="14"/>
      <c r="P67" s="14"/>
      <c r="Q67" s="14"/>
      <c r="R67" s="16" t="s">
        <v>233</v>
      </c>
    </row>
    <row r="68" spans="1:18" ht="66" customHeight="1" x14ac:dyDescent="0.25">
      <c r="A68" s="42" t="s">
        <v>69</v>
      </c>
      <c r="B68" s="35" t="s">
        <v>152</v>
      </c>
      <c r="C68" s="44" t="s">
        <v>63</v>
      </c>
      <c r="D68" s="16" t="s">
        <v>147</v>
      </c>
      <c r="E68" s="62">
        <v>1.401</v>
      </c>
      <c r="F68" s="16"/>
      <c r="G68" s="44">
        <v>1.401</v>
      </c>
      <c r="H68" s="62">
        <v>2018</v>
      </c>
      <c r="I68" s="62">
        <v>2023</v>
      </c>
      <c r="J68" s="62" t="s">
        <v>60</v>
      </c>
      <c r="K68" s="62" t="s">
        <v>202</v>
      </c>
      <c r="L68" s="28">
        <v>6962779.4500000002</v>
      </c>
      <c r="M68" s="28">
        <v>1980601.25</v>
      </c>
      <c r="N68" s="27">
        <f>1072178.2+3910000</f>
        <v>4982178.2</v>
      </c>
      <c r="O68" s="41">
        <f>P68+Q68</f>
        <v>6962779.4400000004</v>
      </c>
      <c r="P68" s="71">
        <v>1980601.24</v>
      </c>
      <c r="Q68" s="41">
        <f>N68</f>
        <v>4982178.2</v>
      </c>
      <c r="R68" s="18" t="s">
        <v>257</v>
      </c>
    </row>
    <row r="69" spans="1:18" ht="49.5" customHeight="1" x14ac:dyDescent="0.25">
      <c r="A69" s="42" t="s">
        <v>84</v>
      </c>
      <c r="B69" s="35" t="s">
        <v>153</v>
      </c>
      <c r="C69" s="44" t="s">
        <v>64</v>
      </c>
      <c r="D69" s="35" t="s">
        <v>154</v>
      </c>
      <c r="E69" s="46">
        <v>1.54</v>
      </c>
      <c r="F69" s="16"/>
      <c r="G69" s="44">
        <v>1.54</v>
      </c>
      <c r="H69" s="62">
        <v>2018</v>
      </c>
      <c r="I69" s="62">
        <v>2020</v>
      </c>
      <c r="J69" s="62" t="s">
        <v>60</v>
      </c>
      <c r="K69" s="62" t="s">
        <v>203</v>
      </c>
      <c r="L69" s="27">
        <v>602550</v>
      </c>
      <c r="M69" s="27">
        <v>357368</v>
      </c>
      <c r="N69" s="27">
        <v>245182</v>
      </c>
      <c r="O69" s="50">
        <f>P69+Q69</f>
        <v>602550</v>
      </c>
      <c r="P69" s="51">
        <v>357368</v>
      </c>
      <c r="Q69" s="41">
        <v>245182</v>
      </c>
      <c r="R69" s="18" t="s">
        <v>231</v>
      </c>
    </row>
    <row r="70" spans="1:18" ht="78" customHeight="1" x14ac:dyDescent="0.25">
      <c r="A70" s="42" t="s">
        <v>85</v>
      </c>
      <c r="B70" s="85" t="s">
        <v>155</v>
      </c>
      <c r="C70" s="44" t="s">
        <v>65</v>
      </c>
      <c r="D70" s="35" t="s">
        <v>148</v>
      </c>
      <c r="E70" s="62">
        <v>2</v>
      </c>
      <c r="F70" s="44"/>
      <c r="G70" s="62">
        <v>1</v>
      </c>
      <c r="H70" s="62">
        <v>2021</v>
      </c>
      <c r="I70" s="62">
        <v>2023</v>
      </c>
      <c r="J70" s="62" t="s">
        <v>59</v>
      </c>
      <c r="K70" s="62" t="s">
        <v>204</v>
      </c>
      <c r="L70" s="27">
        <f>M70+N70</f>
        <v>3552521.08</v>
      </c>
      <c r="M70" s="27">
        <v>1473159.9</v>
      </c>
      <c r="N70" s="24">
        <f>729507.34+1349853.84</f>
        <v>2079361.1800000002</v>
      </c>
      <c r="O70" s="41">
        <f>P70+Q70</f>
        <v>3240948.88</v>
      </c>
      <c r="P70" s="72">
        <f>312667.42+640300+164004.27</f>
        <v>1116971.69</v>
      </c>
      <c r="Q70" s="41">
        <f>100000+40800+500+64400+849700+1068577.19</f>
        <v>2123977.19</v>
      </c>
      <c r="R70" s="18" t="s">
        <v>280</v>
      </c>
    </row>
    <row r="71" spans="1:18" ht="52.5" customHeight="1" x14ac:dyDescent="0.25">
      <c r="A71" s="42" t="s">
        <v>86</v>
      </c>
      <c r="B71" s="35" t="s">
        <v>156</v>
      </c>
      <c r="C71" s="44" t="s">
        <v>66</v>
      </c>
      <c r="D71" s="35" t="s">
        <v>157</v>
      </c>
      <c r="E71" s="62">
        <v>8</v>
      </c>
      <c r="F71" s="44"/>
      <c r="G71" s="44">
        <v>8</v>
      </c>
      <c r="H71" s="62">
        <v>2017</v>
      </c>
      <c r="I71" s="62">
        <v>2021</v>
      </c>
      <c r="J71" s="44" t="s">
        <v>60</v>
      </c>
      <c r="K71" s="62" t="s">
        <v>205</v>
      </c>
      <c r="L71" s="27">
        <f>M71+N71</f>
        <v>1637505.92</v>
      </c>
      <c r="M71" s="27">
        <v>1391880.03</v>
      </c>
      <c r="N71" s="69">
        <v>245625.89</v>
      </c>
      <c r="O71" s="41">
        <f>+P71+Q71</f>
        <v>1637505.92</v>
      </c>
      <c r="P71" s="52">
        <v>1391880.03</v>
      </c>
      <c r="Q71" s="53">
        <v>245625.89</v>
      </c>
      <c r="R71" s="18" t="s">
        <v>223</v>
      </c>
    </row>
    <row r="72" spans="1:18" ht="81" customHeight="1" x14ac:dyDescent="0.25">
      <c r="A72" s="42" t="s">
        <v>87</v>
      </c>
      <c r="B72" s="35" t="s">
        <v>186</v>
      </c>
      <c r="C72" s="87" t="s">
        <v>67</v>
      </c>
      <c r="D72" s="35" t="s">
        <v>151</v>
      </c>
      <c r="E72" s="88">
        <v>1422.8</v>
      </c>
      <c r="F72" s="44"/>
      <c r="G72" s="46">
        <v>1422.8</v>
      </c>
      <c r="H72" s="62">
        <v>2017</v>
      </c>
      <c r="I72" s="44">
        <v>2022</v>
      </c>
      <c r="J72" s="62" t="s">
        <v>60</v>
      </c>
      <c r="K72" s="46" t="s">
        <v>206</v>
      </c>
      <c r="L72" s="27">
        <f>M72+N72</f>
        <v>10105494.85</v>
      </c>
      <c r="M72" s="27">
        <v>8588670.6199999992</v>
      </c>
      <c r="N72" s="27">
        <v>1516824.23</v>
      </c>
      <c r="O72" s="41">
        <f>P72+Q72</f>
        <v>10105494.85</v>
      </c>
      <c r="P72" s="41">
        <v>8588670.6199999992</v>
      </c>
      <c r="Q72" s="41">
        <v>1516824.23</v>
      </c>
      <c r="R72" s="18" t="s">
        <v>232</v>
      </c>
    </row>
    <row r="73" spans="1:18" ht="16.5" customHeight="1" x14ac:dyDescent="0.25">
      <c r="A73" s="112" t="s">
        <v>193</v>
      </c>
      <c r="B73" s="113"/>
      <c r="C73" s="113"/>
      <c r="D73" s="113"/>
      <c r="E73" s="113"/>
      <c r="F73" s="113"/>
      <c r="G73" s="113"/>
      <c r="H73" s="113"/>
      <c r="I73" s="113"/>
      <c r="J73" s="113"/>
      <c r="K73" s="114"/>
      <c r="L73" s="34">
        <f t="shared" ref="L73:Q73" si="1">SUM(L68:L72)</f>
        <v>22860851.300000001</v>
      </c>
      <c r="M73" s="34">
        <f t="shared" si="1"/>
        <v>13791679.799999999</v>
      </c>
      <c r="N73" s="34">
        <f t="shared" si="1"/>
        <v>9069171.5</v>
      </c>
      <c r="O73" s="34">
        <f>SUM(O68:O72)</f>
        <v>22549279.09</v>
      </c>
      <c r="P73" s="34">
        <f>SUM(P68:P72)</f>
        <v>13435491.579999998</v>
      </c>
      <c r="Q73" s="34">
        <f t="shared" si="1"/>
        <v>9113787.5099999998</v>
      </c>
      <c r="R73" s="18"/>
    </row>
    <row r="74" spans="1:18" ht="76.5" customHeight="1" x14ac:dyDescent="0.25">
      <c r="A74" s="42" t="s">
        <v>88</v>
      </c>
      <c r="B74" s="85" t="s">
        <v>158</v>
      </c>
      <c r="C74" s="44" t="s">
        <v>89</v>
      </c>
      <c r="D74" s="65" t="s">
        <v>159</v>
      </c>
      <c r="E74" s="45">
        <v>1290</v>
      </c>
      <c r="F74" s="45">
        <v>1290</v>
      </c>
      <c r="G74" s="45">
        <v>1298</v>
      </c>
      <c r="H74" s="16"/>
      <c r="I74" s="16"/>
      <c r="J74" s="16"/>
      <c r="K74" s="16"/>
      <c r="L74" s="78"/>
      <c r="M74" s="14"/>
      <c r="N74" s="14"/>
      <c r="O74" s="14"/>
      <c r="P74" s="14"/>
      <c r="Q74" s="14"/>
      <c r="R74" s="35" t="s">
        <v>265</v>
      </c>
    </row>
    <row r="75" spans="1:18" ht="62.25" customHeight="1" x14ac:dyDescent="0.25">
      <c r="A75" s="85"/>
      <c r="B75" s="85"/>
      <c r="C75" s="44" t="s">
        <v>90</v>
      </c>
      <c r="D75" s="16" t="s">
        <v>160</v>
      </c>
      <c r="E75" s="75">
        <v>323185.5</v>
      </c>
      <c r="F75" s="75">
        <v>323185.5</v>
      </c>
      <c r="G75" s="75">
        <v>218693.5</v>
      </c>
      <c r="H75" s="16"/>
      <c r="I75" s="16"/>
      <c r="J75" s="16"/>
      <c r="K75" s="16"/>
      <c r="L75" s="14"/>
      <c r="M75" s="14"/>
      <c r="N75" s="14"/>
      <c r="O75" s="14"/>
      <c r="P75" s="14"/>
      <c r="Q75" s="14"/>
      <c r="R75" s="16" t="s">
        <v>228</v>
      </c>
    </row>
    <row r="76" spans="1:18" ht="78.75" customHeight="1" x14ac:dyDescent="0.25">
      <c r="A76" s="85"/>
      <c r="B76" s="85"/>
      <c r="C76" s="44" t="s">
        <v>91</v>
      </c>
      <c r="D76" s="35" t="s">
        <v>167</v>
      </c>
      <c r="E76" s="75">
        <v>11180.9</v>
      </c>
      <c r="F76" s="75">
        <v>11180.9</v>
      </c>
      <c r="G76" s="41">
        <v>11180.99</v>
      </c>
      <c r="H76" s="16"/>
      <c r="I76" s="16"/>
      <c r="J76" s="16"/>
      <c r="K76" s="16"/>
      <c r="L76" s="14"/>
      <c r="M76" s="14"/>
      <c r="N76" s="14"/>
      <c r="O76" s="14"/>
      <c r="P76" s="14"/>
      <c r="Q76" s="14"/>
      <c r="R76" s="16" t="s">
        <v>229</v>
      </c>
    </row>
    <row r="77" spans="1:18" ht="54.75" customHeight="1" x14ac:dyDescent="0.25">
      <c r="A77" s="85"/>
      <c r="B77" s="85"/>
      <c r="C77" s="44" t="s">
        <v>92</v>
      </c>
      <c r="D77" s="35" t="s">
        <v>171</v>
      </c>
      <c r="E77" s="45">
        <v>9600</v>
      </c>
      <c r="F77" s="45">
        <v>9600</v>
      </c>
      <c r="G77" s="45">
        <v>0</v>
      </c>
      <c r="H77" s="16"/>
      <c r="I77" s="16"/>
      <c r="J77" s="16"/>
      <c r="K77" s="16"/>
      <c r="L77" s="14"/>
      <c r="M77" s="14"/>
      <c r="N77" s="14"/>
      <c r="O77" s="14"/>
      <c r="P77" s="14"/>
      <c r="Q77" s="14"/>
      <c r="R77" s="16"/>
    </row>
    <row r="78" spans="1:18" ht="49.5" customHeight="1" x14ac:dyDescent="0.25">
      <c r="A78" s="85"/>
      <c r="B78" s="85"/>
      <c r="C78" s="44" t="s">
        <v>93</v>
      </c>
      <c r="D78" s="35" t="s">
        <v>161</v>
      </c>
      <c r="E78" s="44">
        <v>2</v>
      </c>
      <c r="F78" s="44">
        <v>2</v>
      </c>
      <c r="G78" s="44">
        <v>2</v>
      </c>
      <c r="H78" s="16"/>
      <c r="I78" s="16"/>
      <c r="J78" s="16"/>
      <c r="K78" s="16"/>
      <c r="L78" s="14"/>
      <c r="M78" s="14"/>
      <c r="N78" s="14"/>
      <c r="O78" s="14"/>
      <c r="P78" s="14"/>
      <c r="Q78" s="14"/>
      <c r="R78" s="16" t="s">
        <v>240</v>
      </c>
    </row>
    <row r="79" spans="1:18" ht="49.5" customHeight="1" x14ac:dyDescent="0.25">
      <c r="A79" s="85"/>
      <c r="B79" s="85"/>
      <c r="C79" s="44" t="s">
        <v>94</v>
      </c>
      <c r="D79" s="35" t="s">
        <v>187</v>
      </c>
      <c r="E79" s="89">
        <v>100</v>
      </c>
      <c r="F79" s="44">
        <v>100</v>
      </c>
      <c r="G79" s="44">
        <v>100</v>
      </c>
      <c r="H79" s="16"/>
      <c r="I79" s="16"/>
      <c r="J79" s="16"/>
      <c r="K79" s="16"/>
      <c r="L79" s="14"/>
      <c r="M79" s="14"/>
      <c r="N79" s="14"/>
      <c r="O79" s="14"/>
      <c r="P79" s="14"/>
      <c r="Q79" s="14"/>
      <c r="R79" s="16" t="s">
        <v>234</v>
      </c>
    </row>
    <row r="80" spans="1:18" ht="54.75" customHeight="1" x14ac:dyDescent="0.25">
      <c r="A80" s="85"/>
      <c r="B80" s="85"/>
      <c r="C80" s="44" t="s">
        <v>95</v>
      </c>
      <c r="D80" s="35" t="s">
        <v>188</v>
      </c>
      <c r="E80" s="44">
        <v>848</v>
      </c>
      <c r="F80" s="44">
        <v>848</v>
      </c>
      <c r="G80" s="44">
        <v>848</v>
      </c>
      <c r="H80" s="16"/>
      <c r="I80" s="16"/>
      <c r="J80" s="16"/>
      <c r="K80" s="16"/>
      <c r="L80" s="14"/>
      <c r="M80" s="14"/>
      <c r="N80" s="14"/>
      <c r="O80" s="14"/>
      <c r="P80" s="14"/>
      <c r="Q80" s="14"/>
      <c r="R80" s="16" t="s">
        <v>235</v>
      </c>
    </row>
    <row r="81" spans="1:18" ht="180.75" customHeight="1" x14ac:dyDescent="0.25">
      <c r="A81" s="85"/>
      <c r="B81" s="85"/>
      <c r="C81" s="44" t="s">
        <v>96</v>
      </c>
      <c r="D81" s="35" t="s">
        <v>124</v>
      </c>
      <c r="E81" s="45">
        <v>5012</v>
      </c>
      <c r="F81" s="45">
        <v>5012</v>
      </c>
      <c r="G81" s="45">
        <v>2237</v>
      </c>
      <c r="H81" s="16"/>
      <c r="I81" s="16"/>
      <c r="J81" s="16"/>
      <c r="K81" s="16"/>
      <c r="L81" s="14"/>
      <c r="M81" s="14"/>
      <c r="N81" s="14"/>
      <c r="O81" s="14"/>
      <c r="P81" s="14"/>
      <c r="Q81" s="14"/>
      <c r="R81" s="16" t="s">
        <v>258</v>
      </c>
    </row>
    <row r="82" spans="1:18" ht="40.5" customHeight="1" x14ac:dyDescent="0.25">
      <c r="A82" s="85"/>
      <c r="B82" s="85"/>
      <c r="C82" s="44" t="s">
        <v>97</v>
      </c>
      <c r="D82" s="35" t="s">
        <v>162</v>
      </c>
      <c r="E82" s="45">
        <v>3</v>
      </c>
      <c r="F82" s="44">
        <v>2</v>
      </c>
      <c r="G82" s="44">
        <v>2</v>
      </c>
      <c r="H82" s="16"/>
      <c r="I82" s="16"/>
      <c r="J82" s="16"/>
      <c r="K82" s="16"/>
      <c r="L82" s="14"/>
      <c r="M82" s="14"/>
      <c r="N82" s="14"/>
      <c r="O82" s="14"/>
      <c r="P82" s="14"/>
      <c r="Q82" s="14"/>
      <c r="R82" s="16" t="s">
        <v>236</v>
      </c>
    </row>
    <row r="83" spans="1:18" ht="33.75" customHeight="1" x14ac:dyDescent="0.25">
      <c r="A83" s="85"/>
      <c r="B83" s="85"/>
      <c r="C83" s="44" t="s">
        <v>98</v>
      </c>
      <c r="D83" s="35" t="s">
        <v>127</v>
      </c>
      <c r="E83" s="44">
        <v>1</v>
      </c>
      <c r="F83" s="44">
        <v>0</v>
      </c>
      <c r="G83" s="44">
        <v>0</v>
      </c>
      <c r="H83" s="16"/>
      <c r="I83" s="16"/>
      <c r="J83" s="16"/>
      <c r="K83" s="16"/>
      <c r="L83" s="14"/>
      <c r="M83" s="14"/>
      <c r="N83" s="14"/>
      <c r="O83" s="14"/>
      <c r="P83" s="14"/>
      <c r="Q83" s="14"/>
      <c r="R83" s="16"/>
    </row>
    <row r="84" spans="1:18" ht="66" customHeight="1" x14ac:dyDescent="0.25">
      <c r="A84" s="42" t="s">
        <v>100</v>
      </c>
      <c r="B84" s="35" t="s">
        <v>163</v>
      </c>
      <c r="C84" s="44" t="s">
        <v>90</v>
      </c>
      <c r="D84" s="16" t="s">
        <v>160</v>
      </c>
      <c r="E84" s="46">
        <v>45383.5</v>
      </c>
      <c r="F84" s="16"/>
      <c r="G84" s="41">
        <v>45383.5</v>
      </c>
      <c r="H84" s="62">
        <v>2018</v>
      </c>
      <c r="I84" s="62">
        <v>2021</v>
      </c>
      <c r="J84" s="62" t="s">
        <v>60</v>
      </c>
      <c r="K84" s="62" t="s">
        <v>207</v>
      </c>
      <c r="L84" s="46">
        <f>M84+N84</f>
        <v>2502181</v>
      </c>
      <c r="M84" s="46">
        <f>2126853.84+187663.58</f>
        <v>2314517.42</v>
      </c>
      <c r="N84" s="41">
        <v>187663.58</v>
      </c>
      <c r="O84" s="48">
        <f>L84</f>
        <v>2502181</v>
      </c>
      <c r="P84" s="41">
        <f>M84</f>
        <v>2314517.42</v>
      </c>
      <c r="Q84" s="41">
        <f>N84</f>
        <v>187663.58</v>
      </c>
      <c r="R84" s="54" t="s">
        <v>222</v>
      </c>
    </row>
    <row r="85" spans="1:18" ht="54.75" customHeight="1" x14ac:dyDescent="0.25">
      <c r="A85" s="42" t="s">
        <v>101</v>
      </c>
      <c r="B85" s="35" t="s">
        <v>164</v>
      </c>
      <c r="C85" s="44" t="s">
        <v>90</v>
      </c>
      <c r="D85" s="16" t="s">
        <v>165</v>
      </c>
      <c r="E85" s="63">
        <v>155697</v>
      </c>
      <c r="F85" s="16"/>
      <c r="G85" s="45">
        <v>155697</v>
      </c>
      <c r="H85" s="62">
        <v>2017</v>
      </c>
      <c r="I85" s="62">
        <v>2022</v>
      </c>
      <c r="J85" s="62" t="s">
        <v>60</v>
      </c>
      <c r="K85" s="62" t="s">
        <v>208</v>
      </c>
      <c r="L85" s="41">
        <f>M85+N85</f>
        <v>1187484.47</v>
      </c>
      <c r="M85" s="41">
        <f>825976.28+72880.26</f>
        <v>898856.54</v>
      </c>
      <c r="N85" s="41">
        <v>288627.93</v>
      </c>
      <c r="O85" s="48">
        <f>+P85+Q85</f>
        <v>1202679.51</v>
      </c>
      <c r="P85" s="43">
        <f>M85</f>
        <v>898856.54</v>
      </c>
      <c r="Q85" s="73">
        <f>303822.97</f>
        <v>303822.96999999997</v>
      </c>
      <c r="R85" s="18" t="s">
        <v>281</v>
      </c>
    </row>
    <row r="86" spans="1:18" ht="50.25" customHeight="1" x14ac:dyDescent="0.25">
      <c r="A86" s="42" t="s">
        <v>102</v>
      </c>
      <c r="B86" s="35" t="s">
        <v>179</v>
      </c>
      <c r="C86" s="44" t="s">
        <v>91</v>
      </c>
      <c r="D86" s="35" t="s">
        <v>167</v>
      </c>
      <c r="E86" s="90">
        <v>7256.8</v>
      </c>
      <c r="F86" s="75"/>
      <c r="G86" s="90">
        <v>7256.8</v>
      </c>
      <c r="H86" s="62">
        <v>2017</v>
      </c>
      <c r="I86" s="62">
        <v>2018</v>
      </c>
      <c r="J86" s="62" t="s">
        <v>60</v>
      </c>
      <c r="K86" s="62" t="s">
        <v>209</v>
      </c>
      <c r="L86" s="41">
        <v>15772939.59</v>
      </c>
      <c r="M86" s="41">
        <f>11564519+1020399</f>
        <v>12584918</v>
      </c>
      <c r="N86" s="41">
        <v>3188021.59</v>
      </c>
      <c r="O86" s="41">
        <f>L86</f>
        <v>15772939.59</v>
      </c>
      <c r="P86" s="41">
        <f>11564519+1020399</f>
        <v>12584918</v>
      </c>
      <c r="Q86" s="41">
        <f>N86</f>
        <v>3188021.59</v>
      </c>
      <c r="R86" s="18" t="s">
        <v>221</v>
      </c>
    </row>
    <row r="87" spans="1:18" ht="75.75" customHeight="1" x14ac:dyDescent="0.25">
      <c r="A87" s="42" t="s">
        <v>103</v>
      </c>
      <c r="B87" s="35" t="s">
        <v>166</v>
      </c>
      <c r="C87" s="44" t="s">
        <v>93</v>
      </c>
      <c r="D87" s="35" t="s">
        <v>167</v>
      </c>
      <c r="E87" s="46">
        <v>1219.07</v>
      </c>
      <c r="F87" s="44"/>
      <c r="G87" s="41">
        <f>3924.19-G89</f>
        <v>1219.0700000000002</v>
      </c>
      <c r="H87" s="62">
        <v>2019</v>
      </c>
      <c r="I87" s="62">
        <v>2021</v>
      </c>
      <c r="J87" s="44" t="s">
        <v>60</v>
      </c>
      <c r="K87" s="62" t="s">
        <v>210</v>
      </c>
      <c r="L87" s="41">
        <f>M87+N87</f>
        <v>1522181.3199999998</v>
      </c>
      <c r="M87" s="41">
        <f>1154588.66+101875.48</f>
        <v>1256464.1399999999</v>
      </c>
      <c r="N87" s="55">
        <v>265717.18</v>
      </c>
      <c r="O87" s="41">
        <f>L87</f>
        <v>1522181.3199999998</v>
      </c>
      <c r="P87" s="41">
        <f>1154588.66+101875.48</f>
        <v>1256464.1399999999</v>
      </c>
      <c r="Q87" s="41">
        <f>N87</f>
        <v>265717.18</v>
      </c>
      <c r="R87" s="18" t="s">
        <v>222</v>
      </c>
    </row>
    <row r="88" spans="1:18" ht="47.25" customHeight="1" x14ac:dyDescent="0.25">
      <c r="A88" s="100" t="s">
        <v>104</v>
      </c>
      <c r="B88" s="102" t="s">
        <v>168</v>
      </c>
      <c r="C88" s="44" t="s">
        <v>90</v>
      </c>
      <c r="D88" s="16" t="s">
        <v>160</v>
      </c>
      <c r="E88" s="91">
        <v>17613</v>
      </c>
      <c r="F88" s="44"/>
      <c r="G88" s="63">
        <v>17613</v>
      </c>
      <c r="H88" s="104">
        <v>2017</v>
      </c>
      <c r="I88" s="104">
        <v>2021</v>
      </c>
      <c r="J88" s="104" t="s">
        <v>60</v>
      </c>
      <c r="K88" s="104" t="s">
        <v>58</v>
      </c>
      <c r="L88" s="107">
        <v>3076108</v>
      </c>
      <c r="M88" s="107"/>
      <c r="N88" s="107">
        <f>L88</f>
        <v>3076108</v>
      </c>
      <c r="O88" s="107">
        <f>Q88</f>
        <v>4879919.03</v>
      </c>
      <c r="P88" s="107"/>
      <c r="Q88" s="107">
        <f>4313602.48+501200+65116.55</f>
        <v>4879919.03</v>
      </c>
      <c r="R88" s="155" t="s">
        <v>222</v>
      </c>
    </row>
    <row r="89" spans="1:18" ht="49.5" customHeight="1" x14ac:dyDescent="0.25">
      <c r="A89" s="101"/>
      <c r="B89" s="103"/>
      <c r="C89" s="44" t="s">
        <v>91</v>
      </c>
      <c r="D89" s="35" t="s">
        <v>167</v>
      </c>
      <c r="E89" s="46">
        <v>2705.12</v>
      </c>
      <c r="F89" s="16"/>
      <c r="G89" s="46">
        <v>2705.12</v>
      </c>
      <c r="H89" s="103"/>
      <c r="I89" s="103"/>
      <c r="J89" s="103"/>
      <c r="K89" s="103"/>
      <c r="L89" s="101"/>
      <c r="M89" s="101"/>
      <c r="N89" s="101"/>
      <c r="O89" s="108"/>
      <c r="P89" s="108"/>
      <c r="Q89" s="108"/>
      <c r="R89" s="156"/>
    </row>
    <row r="90" spans="1:18" ht="45" customHeight="1" x14ac:dyDescent="0.25">
      <c r="A90" s="42" t="s">
        <v>107</v>
      </c>
      <c r="B90" s="67" t="s">
        <v>169</v>
      </c>
      <c r="C90" s="44" t="s">
        <v>90</v>
      </c>
      <c r="D90" s="16" t="s">
        <v>160</v>
      </c>
      <c r="E90" s="63">
        <v>104492</v>
      </c>
      <c r="F90" s="16"/>
      <c r="G90" s="46">
        <v>97961.62</v>
      </c>
      <c r="H90" s="62">
        <v>2020</v>
      </c>
      <c r="I90" s="62">
        <v>2023</v>
      </c>
      <c r="J90" s="62" t="s">
        <v>59</v>
      </c>
      <c r="K90" s="62" t="s">
        <v>210</v>
      </c>
      <c r="L90" s="27">
        <f>M90+N90</f>
        <v>5909488.6500000004</v>
      </c>
      <c r="M90" s="27">
        <f>5023065.35+443211.65</f>
        <v>5466277</v>
      </c>
      <c r="N90" s="27">
        <f>443211.65</f>
        <v>443211.65</v>
      </c>
      <c r="O90" s="41">
        <f>P90+Q90</f>
        <v>5753813.46</v>
      </c>
      <c r="P90" s="41">
        <f>4957132.49</f>
        <v>4957132.49</v>
      </c>
      <c r="Q90" s="41">
        <v>796680.97</v>
      </c>
      <c r="R90" s="18" t="s">
        <v>260</v>
      </c>
    </row>
    <row r="91" spans="1:18" ht="59.25" customHeight="1" x14ac:dyDescent="0.25">
      <c r="A91" s="42" t="s">
        <v>106</v>
      </c>
      <c r="B91" s="35" t="s">
        <v>170</v>
      </c>
      <c r="C91" s="44" t="s">
        <v>92</v>
      </c>
      <c r="D91" s="35" t="s">
        <v>171</v>
      </c>
      <c r="E91" s="63">
        <v>9600</v>
      </c>
      <c r="F91" s="75"/>
      <c r="G91" s="63">
        <v>0</v>
      </c>
      <c r="H91" s="62">
        <v>2017</v>
      </c>
      <c r="I91" s="62">
        <v>2023</v>
      </c>
      <c r="J91" s="62" t="s">
        <v>59</v>
      </c>
      <c r="K91" s="62" t="s">
        <v>211</v>
      </c>
      <c r="L91" s="27">
        <f>M91+N91</f>
        <v>7164638.5899999999</v>
      </c>
      <c r="M91" s="27">
        <f>5928481.81</f>
        <v>5928481.8099999996</v>
      </c>
      <c r="N91" s="27">
        <f>931878.29+304278.49</f>
        <v>1236156.78</v>
      </c>
      <c r="O91" s="41">
        <f>P91+Q91</f>
        <v>7151070.79</v>
      </c>
      <c r="P91" s="43">
        <v>5923954.0499999998</v>
      </c>
      <c r="Q91" s="41">
        <v>1227116.74</v>
      </c>
      <c r="R91" s="18" t="s">
        <v>261</v>
      </c>
    </row>
    <row r="92" spans="1:18" ht="63" customHeight="1" x14ac:dyDescent="0.25">
      <c r="A92" s="42" t="s">
        <v>108</v>
      </c>
      <c r="B92" s="35" t="s">
        <v>172</v>
      </c>
      <c r="C92" s="44" t="s">
        <v>98</v>
      </c>
      <c r="D92" s="35" t="s">
        <v>162</v>
      </c>
      <c r="E92" s="63">
        <v>1</v>
      </c>
      <c r="F92" s="44"/>
      <c r="G92" s="44">
        <v>0</v>
      </c>
      <c r="H92" s="62">
        <v>2018</v>
      </c>
      <c r="I92" s="62">
        <v>2023</v>
      </c>
      <c r="J92" s="44" t="s">
        <v>59</v>
      </c>
      <c r="K92" s="62" t="s">
        <v>212</v>
      </c>
      <c r="L92" s="41">
        <v>1961723.02</v>
      </c>
      <c r="M92" s="41">
        <v>1198462</v>
      </c>
      <c r="N92" s="55">
        <v>763261.02</v>
      </c>
      <c r="O92" s="64">
        <f>P92+Q92</f>
        <v>1697895.3599999999</v>
      </c>
      <c r="P92" s="64">
        <v>1037283.58</v>
      </c>
      <c r="Q92" s="64">
        <v>660611.78</v>
      </c>
      <c r="R92" s="18" t="s">
        <v>282</v>
      </c>
    </row>
    <row r="93" spans="1:18" ht="68.25" customHeight="1" x14ac:dyDescent="0.25">
      <c r="A93" s="42" t="s">
        <v>109</v>
      </c>
      <c r="B93" s="35" t="s">
        <v>175</v>
      </c>
      <c r="C93" s="44" t="s">
        <v>95</v>
      </c>
      <c r="D93" s="35" t="s">
        <v>188</v>
      </c>
      <c r="E93" s="44">
        <v>848</v>
      </c>
      <c r="F93" s="44"/>
      <c r="G93" s="44">
        <v>848</v>
      </c>
      <c r="H93" s="62">
        <v>2018</v>
      </c>
      <c r="I93" s="62">
        <v>2022</v>
      </c>
      <c r="J93" s="44" t="s">
        <v>60</v>
      </c>
      <c r="K93" s="62" t="s">
        <v>213</v>
      </c>
      <c r="L93" s="41">
        <f>M93+N93</f>
        <v>661186.15</v>
      </c>
      <c r="M93" s="41">
        <v>547750</v>
      </c>
      <c r="N93" s="56">
        <v>113436.15</v>
      </c>
      <c r="O93" s="64">
        <v>661186.15</v>
      </c>
      <c r="P93" s="64">
        <v>547750</v>
      </c>
      <c r="Q93" s="64">
        <v>113436.15</v>
      </c>
      <c r="R93" s="57" t="s">
        <v>283</v>
      </c>
    </row>
    <row r="94" spans="1:18" ht="49.5" customHeight="1" x14ac:dyDescent="0.25">
      <c r="A94" s="100" t="s">
        <v>110</v>
      </c>
      <c r="B94" s="102" t="s">
        <v>173</v>
      </c>
      <c r="C94" s="44" t="s">
        <v>93</v>
      </c>
      <c r="D94" s="35" t="s">
        <v>161</v>
      </c>
      <c r="E94" s="44">
        <v>1</v>
      </c>
      <c r="F94" s="44"/>
      <c r="G94" s="44">
        <v>1</v>
      </c>
      <c r="H94" s="104">
        <v>2017</v>
      </c>
      <c r="I94" s="104">
        <v>2019</v>
      </c>
      <c r="J94" s="148" t="s">
        <v>60</v>
      </c>
      <c r="K94" s="104" t="s">
        <v>214</v>
      </c>
      <c r="L94" s="107">
        <v>469549.03</v>
      </c>
      <c r="M94" s="107">
        <v>388732.4</v>
      </c>
      <c r="N94" s="146">
        <v>80816.63</v>
      </c>
      <c r="O94" s="107">
        <f>L94</f>
        <v>469549.03</v>
      </c>
      <c r="P94" s="107">
        <f>M94</f>
        <v>388732.4</v>
      </c>
      <c r="Q94" s="146">
        <f>N94</f>
        <v>80816.63</v>
      </c>
      <c r="R94" s="155" t="s">
        <v>180</v>
      </c>
    </row>
    <row r="95" spans="1:18" ht="56.25" customHeight="1" x14ac:dyDescent="0.25">
      <c r="A95" s="145"/>
      <c r="B95" s="101"/>
      <c r="C95" s="44" t="s">
        <v>94</v>
      </c>
      <c r="D95" s="35" t="s">
        <v>174</v>
      </c>
      <c r="E95" s="89">
        <v>50</v>
      </c>
      <c r="F95" s="44"/>
      <c r="G95" s="44">
        <v>50</v>
      </c>
      <c r="H95" s="145"/>
      <c r="I95" s="145"/>
      <c r="J95" s="145"/>
      <c r="K95" s="145"/>
      <c r="L95" s="145"/>
      <c r="M95" s="145"/>
      <c r="N95" s="147"/>
      <c r="O95" s="145"/>
      <c r="P95" s="145"/>
      <c r="Q95" s="147"/>
      <c r="R95" s="156"/>
    </row>
    <row r="96" spans="1:18" ht="42" customHeight="1" x14ac:dyDescent="0.25">
      <c r="A96" s="100" t="s">
        <v>111</v>
      </c>
      <c r="B96" s="102" t="s">
        <v>181</v>
      </c>
      <c r="C96" s="44" t="s">
        <v>93</v>
      </c>
      <c r="D96" s="35" t="s">
        <v>161</v>
      </c>
      <c r="E96" s="44">
        <v>1</v>
      </c>
      <c r="F96" s="44"/>
      <c r="G96" s="44">
        <v>1</v>
      </c>
      <c r="H96" s="104">
        <v>2017</v>
      </c>
      <c r="I96" s="104">
        <v>2022</v>
      </c>
      <c r="J96" s="148" t="s">
        <v>60</v>
      </c>
      <c r="K96" s="104" t="s">
        <v>215</v>
      </c>
      <c r="L96" s="107">
        <f>M96+N96</f>
        <v>425552.39999999997</v>
      </c>
      <c r="M96" s="107">
        <v>321354.23</v>
      </c>
      <c r="N96" s="146">
        <v>104198.17</v>
      </c>
      <c r="O96" s="107">
        <f>P96+Q96</f>
        <v>425552.39999999997</v>
      </c>
      <c r="P96" s="107">
        <f>M96</f>
        <v>321354.23</v>
      </c>
      <c r="Q96" s="158">
        <f>N96</f>
        <v>104198.17</v>
      </c>
      <c r="R96" s="160" t="s">
        <v>249</v>
      </c>
    </row>
    <row r="97" spans="1:18" ht="56.25" customHeight="1" x14ac:dyDescent="0.25">
      <c r="A97" s="145"/>
      <c r="B97" s="101"/>
      <c r="C97" s="44" t="s">
        <v>94</v>
      </c>
      <c r="D97" s="35" t="s">
        <v>174</v>
      </c>
      <c r="E97" s="89">
        <v>50</v>
      </c>
      <c r="F97" s="44"/>
      <c r="G97" s="44">
        <v>50</v>
      </c>
      <c r="H97" s="145"/>
      <c r="I97" s="145"/>
      <c r="J97" s="145"/>
      <c r="K97" s="145"/>
      <c r="L97" s="145"/>
      <c r="M97" s="145"/>
      <c r="N97" s="147"/>
      <c r="O97" s="157"/>
      <c r="P97" s="157"/>
      <c r="Q97" s="159"/>
      <c r="R97" s="161"/>
    </row>
    <row r="98" spans="1:18" ht="72" customHeight="1" x14ac:dyDescent="0.25">
      <c r="A98" s="42" t="s">
        <v>112</v>
      </c>
      <c r="B98" s="35" t="s">
        <v>176</v>
      </c>
      <c r="C98" s="44" t="s">
        <v>115</v>
      </c>
      <c r="D98" s="16" t="s">
        <v>177</v>
      </c>
      <c r="E98" s="45">
        <v>100</v>
      </c>
      <c r="F98" s="44"/>
      <c r="G98" s="44">
        <v>100</v>
      </c>
      <c r="H98" s="62">
        <v>2016</v>
      </c>
      <c r="I98" s="62">
        <v>2017</v>
      </c>
      <c r="J98" s="44" t="s">
        <v>60</v>
      </c>
      <c r="K98" s="62" t="s">
        <v>58</v>
      </c>
      <c r="L98" s="41">
        <v>500000</v>
      </c>
      <c r="M98" s="41">
        <v>500000</v>
      </c>
      <c r="N98" s="56"/>
      <c r="O98" s="41">
        <f>M98</f>
        <v>500000</v>
      </c>
      <c r="P98" s="41">
        <f>O98</f>
        <v>500000</v>
      </c>
      <c r="Q98" s="41"/>
      <c r="R98" s="18" t="s">
        <v>182</v>
      </c>
    </row>
    <row r="99" spans="1:18" ht="68.25" customHeight="1" x14ac:dyDescent="0.25">
      <c r="A99" s="42" t="s">
        <v>113</v>
      </c>
      <c r="B99" s="35" t="s">
        <v>178</v>
      </c>
      <c r="C99" s="44" t="s">
        <v>99</v>
      </c>
      <c r="D99" s="16" t="s">
        <v>127</v>
      </c>
      <c r="E99" s="44">
        <v>1</v>
      </c>
      <c r="F99" s="44"/>
      <c r="G99" s="44">
        <v>1</v>
      </c>
      <c r="H99" s="62">
        <v>2019</v>
      </c>
      <c r="I99" s="62">
        <v>2023</v>
      </c>
      <c r="J99" s="44" t="s">
        <v>60</v>
      </c>
      <c r="K99" s="62" t="s">
        <v>58</v>
      </c>
      <c r="L99" s="41">
        <v>100000</v>
      </c>
      <c r="M99" s="41"/>
      <c r="N99" s="56">
        <v>100000</v>
      </c>
      <c r="O99" s="41">
        <v>120000</v>
      </c>
      <c r="P99" s="44"/>
      <c r="Q99" s="41">
        <v>120000</v>
      </c>
      <c r="R99" s="67" t="s">
        <v>284</v>
      </c>
    </row>
    <row r="100" spans="1:18" ht="69" customHeight="1" x14ac:dyDescent="0.25">
      <c r="A100" s="42" t="s">
        <v>114</v>
      </c>
      <c r="B100" s="35" t="s">
        <v>183</v>
      </c>
      <c r="C100" s="44" t="s">
        <v>98</v>
      </c>
      <c r="D100" s="35" t="s">
        <v>162</v>
      </c>
      <c r="E100" s="45">
        <v>2</v>
      </c>
      <c r="F100" s="44"/>
      <c r="G100" s="44">
        <v>2</v>
      </c>
      <c r="H100" s="62">
        <v>2018</v>
      </c>
      <c r="I100" s="62">
        <v>2023</v>
      </c>
      <c r="J100" s="44" t="s">
        <v>60</v>
      </c>
      <c r="K100" s="62" t="s">
        <v>216</v>
      </c>
      <c r="L100" s="41">
        <f>M100+N100</f>
        <v>594963.5</v>
      </c>
      <c r="M100" s="41">
        <v>499999.39</v>
      </c>
      <c r="N100" s="56">
        <f>6728.93+88235.18</f>
        <v>94964.109999999986</v>
      </c>
      <c r="O100" s="41">
        <f>L100</f>
        <v>594963.5</v>
      </c>
      <c r="P100" s="41">
        <f>M100</f>
        <v>499999.39</v>
      </c>
      <c r="Q100" s="41">
        <f>N100</f>
        <v>94964.109999999986</v>
      </c>
      <c r="R100" s="18" t="s">
        <v>285</v>
      </c>
    </row>
    <row r="101" spans="1:18" ht="85.5" customHeight="1" x14ac:dyDescent="0.25">
      <c r="A101" s="42" t="s">
        <v>88</v>
      </c>
      <c r="B101" s="35" t="s">
        <v>253</v>
      </c>
      <c r="C101" s="44"/>
      <c r="D101" s="35"/>
      <c r="E101" s="45"/>
      <c r="F101" s="44"/>
      <c r="G101" s="44"/>
      <c r="H101" s="62"/>
      <c r="I101" s="62"/>
      <c r="J101" s="44"/>
      <c r="K101" s="62"/>
      <c r="L101" s="41"/>
      <c r="M101" s="41"/>
      <c r="N101" s="56"/>
      <c r="O101" s="41"/>
      <c r="P101" s="41"/>
      <c r="Q101" s="41"/>
      <c r="R101" s="18" t="s">
        <v>254</v>
      </c>
    </row>
    <row r="102" spans="1:18" ht="62.25" customHeight="1" x14ac:dyDescent="0.25">
      <c r="A102" s="42" t="s">
        <v>88</v>
      </c>
      <c r="B102" s="35" t="s">
        <v>253</v>
      </c>
      <c r="C102" s="44"/>
      <c r="D102" s="35"/>
      <c r="E102" s="45"/>
      <c r="F102" s="44"/>
      <c r="G102" s="44"/>
      <c r="H102" s="62"/>
      <c r="I102" s="62"/>
      <c r="J102" s="44"/>
      <c r="K102" s="46"/>
      <c r="L102" s="41"/>
      <c r="M102" s="41"/>
      <c r="N102" s="56"/>
      <c r="O102" s="41"/>
      <c r="P102" s="41"/>
      <c r="Q102" s="41"/>
      <c r="R102" s="18" t="s">
        <v>286</v>
      </c>
    </row>
    <row r="103" spans="1:18" ht="17.25" customHeight="1" x14ac:dyDescent="0.25">
      <c r="A103" s="152" t="s">
        <v>266</v>
      </c>
      <c r="B103" s="153"/>
      <c r="C103" s="153"/>
      <c r="D103" s="153"/>
      <c r="E103" s="153"/>
      <c r="F103" s="153"/>
      <c r="G103" s="153"/>
      <c r="H103" s="153"/>
      <c r="I103" s="153"/>
      <c r="J103" s="153"/>
      <c r="K103" s="154"/>
      <c r="L103" s="76">
        <f t="shared" ref="L103:Q103" si="2">SUM(L84:L102)</f>
        <v>41847995.720000006</v>
      </c>
      <c r="M103" s="76">
        <f t="shared" si="2"/>
        <v>31905812.93</v>
      </c>
      <c r="N103" s="77">
        <f t="shared" si="2"/>
        <v>9942182.7899999991</v>
      </c>
      <c r="O103" s="76">
        <f t="shared" si="2"/>
        <v>43253931.140000001</v>
      </c>
      <c r="P103" s="76">
        <f t="shared" si="2"/>
        <v>31230962.240000002</v>
      </c>
      <c r="Q103" s="76">
        <f t="shared" si="2"/>
        <v>12022968.9</v>
      </c>
      <c r="R103" s="18"/>
    </row>
    <row r="104" spans="1:18" s="40" customFormat="1" ht="15" customHeight="1" x14ac:dyDescent="0.25">
      <c r="A104" s="149" t="s">
        <v>194</v>
      </c>
      <c r="B104" s="150"/>
      <c r="C104" s="150"/>
      <c r="D104" s="150"/>
      <c r="E104" s="150"/>
      <c r="F104" s="150"/>
      <c r="G104" s="150"/>
      <c r="H104" s="150"/>
      <c r="I104" s="150"/>
      <c r="J104" s="150"/>
      <c r="K104" s="151"/>
      <c r="L104" s="38">
        <f t="shared" ref="L104:Q104" si="3">L103+L73+L60</f>
        <v>118774262.75000003</v>
      </c>
      <c r="M104" s="39">
        <f t="shared" si="3"/>
        <v>85298275.650000006</v>
      </c>
      <c r="N104" s="39">
        <f t="shared" si="3"/>
        <v>33475987.100000001</v>
      </c>
      <c r="O104" s="39">
        <f t="shared" si="3"/>
        <v>117033550.58000001</v>
      </c>
      <c r="P104" s="39">
        <f t="shared" si="3"/>
        <v>81535494.819999993</v>
      </c>
      <c r="Q104" s="39">
        <f t="shared" si="3"/>
        <v>35498055.760000005</v>
      </c>
      <c r="R104" s="37"/>
    </row>
    <row r="105" spans="1:18" ht="48" customHeight="1" x14ac:dyDescent="0.25">
      <c r="A105" s="8"/>
      <c r="B105" s="8"/>
      <c r="C105" s="8"/>
      <c r="D105" s="8"/>
      <c r="E105" s="8"/>
      <c r="F105" s="8"/>
      <c r="G105" s="8"/>
      <c r="H105" s="8"/>
      <c r="I105" s="8"/>
      <c r="J105" s="8"/>
      <c r="K105" s="8"/>
      <c r="L105" s="58"/>
      <c r="M105" s="58"/>
      <c r="N105" s="58"/>
      <c r="O105" s="58"/>
      <c r="P105" s="58"/>
      <c r="Q105" s="58"/>
      <c r="R105" s="58"/>
    </row>
    <row r="106" spans="1:18" ht="15.75" x14ac:dyDescent="0.25">
      <c r="A106" s="6"/>
      <c r="G106" s="61"/>
      <c r="J106" s="61"/>
      <c r="L106" s="40"/>
      <c r="M106" s="40"/>
      <c r="N106" s="40"/>
      <c r="O106" s="59"/>
      <c r="P106" s="60"/>
      <c r="Q106" s="40"/>
      <c r="R106" s="40"/>
    </row>
    <row r="107" spans="1:18" x14ac:dyDescent="0.25">
      <c r="G107" s="61"/>
      <c r="J107" s="61"/>
      <c r="L107" s="40"/>
      <c r="M107" s="40"/>
      <c r="N107" s="40"/>
      <c r="O107" s="40"/>
      <c r="P107" s="40"/>
      <c r="Q107" s="40"/>
      <c r="R107" s="40"/>
    </row>
    <row r="108" spans="1:18" x14ac:dyDescent="0.25">
      <c r="L108" s="40"/>
      <c r="M108" s="40"/>
      <c r="N108" s="60"/>
      <c r="O108" s="60"/>
      <c r="P108" s="60"/>
      <c r="Q108" s="60"/>
      <c r="R108" s="40"/>
    </row>
    <row r="109" spans="1:18" x14ac:dyDescent="0.25">
      <c r="L109" s="40"/>
      <c r="M109" s="40"/>
      <c r="N109" s="60"/>
      <c r="O109" s="60"/>
      <c r="P109" s="60"/>
      <c r="Q109" s="60"/>
      <c r="R109" s="40"/>
    </row>
    <row r="110" spans="1:18" x14ac:dyDescent="0.25">
      <c r="L110" s="40"/>
      <c r="M110" s="40"/>
      <c r="N110" s="60"/>
      <c r="O110" s="60"/>
      <c r="P110" s="60"/>
      <c r="Q110" s="60"/>
      <c r="R110" s="40"/>
    </row>
    <row r="111" spans="1:18" x14ac:dyDescent="0.25">
      <c r="L111" s="40"/>
      <c r="M111" s="40"/>
      <c r="N111" s="40"/>
      <c r="O111" s="40"/>
      <c r="P111" s="60"/>
      <c r="Q111" s="40"/>
      <c r="R111" s="40"/>
    </row>
    <row r="112" spans="1:18" x14ac:dyDescent="0.25">
      <c r="L112" s="40"/>
      <c r="M112" s="40"/>
      <c r="N112" s="40"/>
      <c r="O112" s="40"/>
      <c r="P112" s="40"/>
      <c r="Q112" s="40"/>
      <c r="R112" s="40"/>
    </row>
  </sheetData>
  <mergeCells count="89">
    <mergeCell ref="R94:R95"/>
    <mergeCell ref="L88:L89"/>
    <mergeCell ref="P96:P97"/>
    <mergeCell ref="Q96:Q97"/>
    <mergeCell ref="R96:R97"/>
    <mergeCell ref="Q88:Q89"/>
    <mergeCell ref="R88:R89"/>
    <mergeCell ref="O96:O97"/>
    <mergeCell ref="K96:K97"/>
    <mergeCell ref="L96:L97"/>
    <mergeCell ref="M96:M97"/>
    <mergeCell ref="N96:N97"/>
    <mergeCell ref="A104:K104"/>
    <mergeCell ref="A96:A97"/>
    <mergeCell ref="B96:B97"/>
    <mergeCell ref="H96:H97"/>
    <mergeCell ref="I96:I97"/>
    <mergeCell ref="J96:J97"/>
    <mergeCell ref="A103:K103"/>
    <mergeCell ref="E16:R16"/>
    <mergeCell ref="A17:R17"/>
    <mergeCell ref="E18:R18"/>
    <mergeCell ref="E14:R14"/>
    <mergeCell ref="K94:K95"/>
    <mergeCell ref="L94:L95"/>
    <mergeCell ref="M94:M95"/>
    <mergeCell ref="N94:N95"/>
    <mergeCell ref="O94:O95"/>
    <mergeCell ref="A94:A95"/>
    <mergeCell ref="B94:B95"/>
    <mergeCell ref="H94:H95"/>
    <mergeCell ref="I94:I95"/>
    <mergeCell ref="J94:J95"/>
    <mergeCell ref="P94:P95"/>
    <mergeCell ref="Q94:Q95"/>
    <mergeCell ref="F5:P5"/>
    <mergeCell ref="J8:M8"/>
    <mergeCell ref="A30:R30"/>
    <mergeCell ref="A29:R29"/>
    <mergeCell ref="H33:K33"/>
    <mergeCell ref="A26:R26"/>
    <mergeCell ref="A27:D27"/>
    <mergeCell ref="A28:D28"/>
    <mergeCell ref="E27:R27"/>
    <mergeCell ref="E28:R28"/>
    <mergeCell ref="E13:R13"/>
    <mergeCell ref="A7:R7"/>
    <mergeCell ref="A33:A34"/>
    <mergeCell ref="A6:R6"/>
    <mergeCell ref="A9:R9"/>
    <mergeCell ref="A25:D25"/>
    <mergeCell ref="A12:R12"/>
    <mergeCell ref="A11:D11"/>
    <mergeCell ref="E11:R11"/>
    <mergeCell ref="A22:R22"/>
    <mergeCell ref="A23:D23"/>
    <mergeCell ref="A21:D21"/>
    <mergeCell ref="A18:D18"/>
    <mergeCell ref="A19:D19"/>
    <mergeCell ref="A20:D20"/>
    <mergeCell ref="E21:R21"/>
    <mergeCell ref="A13:D13"/>
    <mergeCell ref="A14:D14"/>
    <mergeCell ref="A15:D15"/>
    <mergeCell ref="A16:D16"/>
    <mergeCell ref="E23:R23"/>
    <mergeCell ref="E15:R15"/>
    <mergeCell ref="A88:A89"/>
    <mergeCell ref="B88:B89"/>
    <mergeCell ref="H88:H89"/>
    <mergeCell ref="I88:I89"/>
    <mergeCell ref="O33:Q33"/>
    <mergeCell ref="M88:M89"/>
    <mergeCell ref="N88:N89"/>
    <mergeCell ref="O88:O89"/>
    <mergeCell ref="P88:P89"/>
    <mergeCell ref="J88:J89"/>
    <mergeCell ref="K88:K89"/>
    <mergeCell ref="B33:B34"/>
    <mergeCell ref="C33:G33"/>
    <mergeCell ref="L33:N33"/>
    <mergeCell ref="A60:K60"/>
    <mergeCell ref="A73:K73"/>
    <mergeCell ref="E19:R19"/>
    <mergeCell ref="E20:R20"/>
    <mergeCell ref="A24:D24"/>
    <mergeCell ref="R33:R34"/>
    <mergeCell ref="E24:R24"/>
    <mergeCell ref="E25:R25"/>
  </mergeCells>
  <pageMargins left="0.7" right="0.7" top="0.75" bottom="0.75" header="0.3" footer="0.3"/>
  <pageSetup paperSize="8"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IRD prie VRM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Eglė Šarkauskaitė</dc:creator>
  <cp:lastModifiedBy>Jovita Michniovienė</cp:lastModifiedBy>
  <cp:lastPrinted>2024-02-21T11:54:00Z</cp:lastPrinted>
  <dcterms:created xsi:type="dcterms:W3CDTF">2020-01-23T06:42:18Z</dcterms:created>
  <dcterms:modified xsi:type="dcterms:W3CDTF">2024-04-05T07:45:41Z</dcterms:modified>
</cp:coreProperties>
</file>